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D:\2022合并报表\ER数据\"/>
    </mc:Choice>
  </mc:AlternateContent>
  <xr:revisionPtr revIDLastSave="0" documentId="13_ncr:1_{514F3160-C884-403B-963B-9EB78393F111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Header" sheetId="2" r:id="rId1"/>
    <sheet name="Financial Statements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5" l="1"/>
  <c r="AF89" i="5"/>
  <c r="AD89" i="5"/>
  <c r="AB89" i="5"/>
  <c r="Z89" i="5"/>
  <c r="X89" i="5"/>
  <c r="F88" i="5"/>
  <c r="D88" i="5"/>
  <c r="H88" i="5"/>
  <c r="AF87" i="5"/>
  <c r="AD87" i="5"/>
  <c r="AB87" i="5"/>
  <c r="Z87" i="5"/>
  <c r="X87" i="5"/>
  <c r="V87" i="5"/>
  <c r="V89" i="5" s="1"/>
  <c r="N87" i="5"/>
  <c r="N89" i="5" s="1"/>
  <c r="L87" i="5"/>
  <c r="L89" i="5" s="1"/>
  <c r="J87" i="5"/>
  <c r="J89" i="5" s="1"/>
  <c r="H87" i="5"/>
  <c r="H89" i="5" s="1"/>
  <c r="F86" i="5"/>
  <c r="D86" i="5"/>
  <c r="H86" i="5"/>
  <c r="H85" i="5"/>
  <c r="F85" i="5"/>
  <c r="D85" i="5"/>
  <c r="H84" i="5"/>
  <c r="F84" i="5"/>
  <c r="D84" i="5"/>
  <c r="F83" i="5"/>
  <c r="D83" i="5"/>
  <c r="H83" i="5"/>
  <c r="H80" i="5"/>
  <c r="F80" i="5"/>
  <c r="D80" i="5"/>
  <c r="AF78" i="5"/>
  <c r="AF91" i="5" s="1"/>
  <c r="AD78" i="5"/>
  <c r="AD91" i="5" s="1"/>
  <c r="AB78" i="5"/>
  <c r="AB91" i="5" s="1"/>
  <c r="Z78" i="5"/>
  <c r="Z91" i="5" s="1"/>
  <c r="X78" i="5"/>
  <c r="X91" i="5" s="1"/>
  <c r="V78" i="5"/>
  <c r="AF76" i="5"/>
  <c r="AD76" i="5"/>
  <c r="AB76" i="5"/>
  <c r="Z76" i="5"/>
  <c r="X76" i="5"/>
  <c r="V76" i="5"/>
  <c r="N76" i="5"/>
  <c r="L76" i="5"/>
  <c r="J76" i="5"/>
  <c r="H76" i="5"/>
  <c r="H75" i="5"/>
  <c r="F75" i="5"/>
  <c r="D75" i="5"/>
  <c r="F74" i="5"/>
  <c r="D74" i="5"/>
  <c r="F73" i="5"/>
  <c r="D73" i="5"/>
  <c r="F72" i="5"/>
  <c r="D72" i="5"/>
  <c r="H72" i="5"/>
  <c r="AF70" i="5"/>
  <c r="AD70" i="5"/>
  <c r="AB70" i="5"/>
  <c r="Z70" i="5"/>
  <c r="X70" i="5"/>
  <c r="V70" i="5"/>
  <c r="N70" i="5"/>
  <c r="N78" i="5" s="1"/>
  <c r="M70" i="5"/>
  <c r="M78" i="5" s="1"/>
  <c r="L70" i="5"/>
  <c r="L78" i="5" s="1"/>
  <c r="K70" i="5"/>
  <c r="J70" i="5"/>
  <c r="J78" i="5" s="1"/>
  <c r="J91" i="5" s="1"/>
  <c r="I70" i="5"/>
  <c r="H69" i="5"/>
  <c r="F69" i="5"/>
  <c r="D69" i="5"/>
  <c r="R70" i="5"/>
  <c r="D68" i="5"/>
  <c r="F68" i="5"/>
  <c r="F67" i="5"/>
  <c r="D67" i="5"/>
  <c r="H67" i="5"/>
  <c r="F66" i="5"/>
  <c r="D66" i="5"/>
  <c r="H65" i="5"/>
  <c r="H70" i="5" s="1"/>
  <c r="H78" i="5" s="1"/>
  <c r="H91" i="5" s="1"/>
  <c r="F65" i="5"/>
  <c r="F70" i="5" s="1"/>
  <c r="D65" i="5"/>
  <c r="AD61" i="5"/>
  <c r="Z61" i="5"/>
  <c r="AF59" i="5"/>
  <c r="AF61" i="5" s="1"/>
  <c r="AE59" i="5"/>
  <c r="AD59" i="5"/>
  <c r="AB59" i="5"/>
  <c r="AB61" i="5" s="1"/>
  <c r="Z59" i="5"/>
  <c r="X59" i="5"/>
  <c r="V59" i="5"/>
  <c r="N59" i="5"/>
  <c r="L59" i="5"/>
  <c r="J59" i="5"/>
  <c r="F58" i="5"/>
  <c r="D58" i="5"/>
  <c r="H58" i="5"/>
  <c r="D57" i="5"/>
  <c r="H57" i="5"/>
  <c r="F57" i="5"/>
  <c r="H56" i="5"/>
  <c r="F56" i="5"/>
  <c r="D56" i="5"/>
  <c r="F55" i="5"/>
  <c r="D55" i="5"/>
  <c r="H55" i="5"/>
  <c r="F54" i="5"/>
  <c r="D54" i="5"/>
  <c r="H53" i="5"/>
  <c r="F53" i="5"/>
  <c r="D53" i="5"/>
  <c r="H52" i="5"/>
  <c r="H59" i="5" s="1"/>
  <c r="F52" i="5"/>
  <c r="D52" i="5"/>
  <c r="F51" i="5"/>
  <c r="D51" i="5"/>
  <c r="H51" i="5"/>
  <c r="AF49" i="5"/>
  <c r="AD49" i="5"/>
  <c r="AB49" i="5"/>
  <c r="Z49" i="5"/>
  <c r="X49" i="5"/>
  <c r="X61" i="5" s="1"/>
  <c r="V49" i="5"/>
  <c r="V61" i="5" s="1"/>
  <c r="N49" i="5"/>
  <c r="N61" i="5" s="1"/>
  <c r="M49" i="5"/>
  <c r="M61" i="5" s="1"/>
  <c r="L49" i="5"/>
  <c r="L61" i="5" s="1"/>
  <c r="K49" i="5"/>
  <c r="K61" i="5" s="1"/>
  <c r="J49" i="5"/>
  <c r="J61" i="5" s="1"/>
  <c r="I49" i="5"/>
  <c r="H48" i="5"/>
  <c r="F48" i="5"/>
  <c r="D48" i="5"/>
  <c r="H47" i="5"/>
  <c r="F47" i="5"/>
  <c r="D47" i="5"/>
  <c r="F46" i="5"/>
  <c r="P49" i="5"/>
  <c r="H46" i="5"/>
  <c r="H45" i="5"/>
  <c r="F45" i="5"/>
  <c r="D45" i="5"/>
  <c r="H44" i="5"/>
  <c r="F44" i="5"/>
  <c r="D44" i="5"/>
  <c r="F43" i="5"/>
  <c r="F49" i="5" s="1"/>
  <c r="D43" i="5"/>
  <c r="H43" i="5"/>
  <c r="H49" i="5" s="1"/>
  <c r="H61" i="5" s="1"/>
  <c r="K31" i="5"/>
  <c r="F30" i="5"/>
  <c r="H30" i="5"/>
  <c r="D30" i="5"/>
  <c r="K28" i="5"/>
  <c r="H26" i="5"/>
  <c r="F26" i="5"/>
  <c r="D26" i="5"/>
  <c r="AF25" i="5"/>
  <c r="AF28" i="5" s="1"/>
  <c r="AF31" i="5" s="1"/>
  <c r="AD25" i="5"/>
  <c r="AD28" i="5" s="1"/>
  <c r="AD31" i="5" s="1"/>
  <c r="AB25" i="5"/>
  <c r="AB28" i="5" s="1"/>
  <c r="AB31" i="5" s="1"/>
  <c r="K25" i="5"/>
  <c r="J25" i="5"/>
  <c r="J28" i="5" s="1"/>
  <c r="J31" i="5" s="1"/>
  <c r="I25" i="5"/>
  <c r="I28" i="5" s="1"/>
  <c r="I31" i="5" s="1"/>
  <c r="F24" i="5"/>
  <c r="H24" i="5"/>
  <c r="D24" i="5"/>
  <c r="F23" i="5"/>
  <c r="D23" i="5"/>
  <c r="H23" i="5"/>
  <c r="T22" i="5"/>
  <c r="H22" i="5"/>
  <c r="F22" i="5"/>
  <c r="D22" i="5"/>
  <c r="F21" i="5"/>
  <c r="D21" i="5"/>
  <c r="H21" i="5"/>
  <c r="F20" i="5"/>
  <c r="D20" i="5"/>
  <c r="H20" i="5"/>
  <c r="AF18" i="5"/>
  <c r="AE18" i="5"/>
  <c r="AD18" i="5"/>
  <c r="AC18" i="5"/>
  <c r="AB18" i="5"/>
  <c r="AA18" i="5"/>
  <c r="Y18" i="5"/>
  <c r="X18" i="5"/>
  <c r="X25" i="5" s="1"/>
  <c r="X28" i="5" s="1"/>
  <c r="X31" i="5" s="1"/>
  <c r="V18" i="5"/>
  <c r="V25" i="5" s="1"/>
  <c r="V28" i="5" s="1"/>
  <c r="V31" i="5" s="1"/>
  <c r="S18" i="5"/>
  <c r="N18" i="5"/>
  <c r="N25" i="5" s="1"/>
  <c r="N28" i="5" s="1"/>
  <c r="N31" i="5" s="1"/>
  <c r="M18" i="5"/>
  <c r="L18" i="5"/>
  <c r="L25" i="5" s="1"/>
  <c r="L28" i="5" s="1"/>
  <c r="L31" i="5" s="1"/>
  <c r="K18" i="5"/>
  <c r="J18" i="5"/>
  <c r="H17" i="5"/>
  <c r="F16" i="5"/>
  <c r="D16" i="5"/>
  <c r="H16" i="5"/>
  <c r="F15" i="5"/>
  <c r="D15" i="5"/>
  <c r="H15" i="5"/>
  <c r="T14" i="5"/>
  <c r="H14" i="5"/>
  <c r="F14" i="5"/>
  <c r="D14" i="5"/>
  <c r="Z13" i="5"/>
  <c r="H13" i="5" s="1"/>
  <c r="F13" i="5"/>
  <c r="D13" i="5"/>
  <c r="R18" i="5"/>
  <c r="R25" i="5" s="1"/>
  <c r="R28" i="5" s="1"/>
  <c r="R31" i="5" s="1"/>
  <c r="D12" i="5"/>
  <c r="H12" i="5"/>
  <c r="F11" i="5"/>
  <c r="D11" i="5"/>
  <c r="D87" i="5" l="1"/>
  <c r="D89" i="5" s="1"/>
  <c r="F87" i="5"/>
  <c r="F89" i="5" s="1"/>
  <c r="D18" i="5"/>
  <c r="D25" i="5" s="1"/>
  <c r="D28" i="5" s="1"/>
  <c r="D31" i="5" s="1"/>
  <c r="L91" i="5"/>
  <c r="V91" i="5"/>
  <c r="F59" i="5"/>
  <c r="N91" i="5"/>
  <c r="F61" i="5"/>
  <c r="D59" i="5"/>
  <c r="H18" i="5"/>
  <c r="H25" i="5" s="1"/>
  <c r="H28" i="5" s="1"/>
  <c r="H31" i="5" s="1"/>
  <c r="D70" i="5"/>
  <c r="D76" i="5"/>
  <c r="D49" i="5"/>
  <c r="H63" i="5"/>
  <c r="F76" i="5"/>
  <c r="F78" i="5" s="1"/>
  <c r="R49" i="5"/>
  <c r="R61" i="5" s="1"/>
  <c r="P87" i="5"/>
  <c r="P89" i="5" s="1"/>
  <c r="R87" i="5"/>
  <c r="R89" i="5" s="1"/>
  <c r="P59" i="5"/>
  <c r="P61" i="5" s="1"/>
  <c r="R59" i="5"/>
  <c r="F12" i="5"/>
  <c r="F18" i="5" s="1"/>
  <c r="F25" i="5" s="1"/>
  <c r="F28" i="5" s="1"/>
  <c r="F31" i="5" s="1"/>
  <c r="P76" i="5"/>
  <c r="Z18" i="5"/>
  <c r="Z25" i="5" s="1"/>
  <c r="Z28" i="5" s="1"/>
  <c r="Z31" i="5" s="1"/>
  <c r="R76" i="5"/>
  <c r="R78" i="5" s="1"/>
  <c r="D46" i="5"/>
  <c r="P70" i="5"/>
  <c r="P18" i="5"/>
  <c r="P25" i="5" s="1"/>
  <c r="P28" i="5" s="1"/>
  <c r="P31" i="5" s="1"/>
  <c r="P78" i="5" l="1"/>
  <c r="D61" i="5"/>
  <c r="F91" i="5"/>
  <c r="R91" i="5"/>
  <c r="P91" i="5"/>
  <c r="D78" i="5"/>
  <c r="D91" i="5" s="1"/>
</calcChain>
</file>

<file path=xl/sharedStrings.xml><?xml version="1.0" encoding="utf-8"?>
<sst xmlns="http://schemas.openxmlformats.org/spreadsheetml/2006/main" count="159" uniqueCount="97">
  <si>
    <t>Quhuo Limited</t>
  </si>
  <si>
    <t>Financial Statements</t>
  </si>
  <si>
    <t>Unaudited Historical Data</t>
  </si>
  <si>
    <t>As of H1 2022</t>
  </si>
  <si>
    <t>RMB000</t>
  </si>
  <si>
    <t>Income statements</t>
  </si>
  <si>
    <t>For six months ended</t>
  </si>
  <si>
    <t>For twelve months ended</t>
  </si>
  <si>
    <t>For three months ended</t>
  </si>
  <si>
    <t>June 30, 2022</t>
  </si>
  <si>
    <t>December 31, 2021</t>
  </si>
  <si>
    <t>December 31, 2020</t>
  </si>
  <si>
    <t>December 31,2019</t>
  </si>
  <si>
    <t>December 31,2018</t>
  </si>
  <si>
    <t>December 31,2017</t>
  </si>
  <si>
    <t>September 30, 2021</t>
  </si>
  <si>
    <t>June 30, 2021</t>
  </si>
  <si>
    <t>March 31, 2021</t>
  </si>
  <si>
    <t>Septermber 30, 2020</t>
  </si>
  <si>
    <t>June 30, 2020</t>
  </si>
  <si>
    <t>March 31, 2020</t>
  </si>
  <si>
    <t>(RMB'000)</t>
  </si>
  <si>
    <t>(Unaudited)</t>
  </si>
  <si>
    <t>(Audited)</t>
  </si>
  <si>
    <t>Revenues</t>
  </si>
  <si>
    <t>Cost of revenues</t>
  </si>
  <si>
    <t>General and administrative</t>
  </si>
  <si>
    <t>Research and development</t>
  </si>
  <si>
    <t>Goodwill Impairment</t>
  </si>
  <si>
    <t>Interest income</t>
  </si>
  <si>
    <t>Interest expense</t>
  </si>
  <si>
    <t>Net loss attributable to non-controlling interests</t>
  </si>
  <si>
    <t>Balance Sheet</t>
  </si>
  <si>
    <t>As of June 30</t>
  </si>
  <si>
    <t>As of December 31</t>
  </si>
  <si>
    <t>As of September 30</t>
  </si>
  <si>
    <t>As of March 31</t>
  </si>
  <si>
    <t>2022</t>
  </si>
  <si>
    <t>2021</t>
  </si>
  <si>
    <t>2020</t>
  </si>
  <si>
    <t>2019</t>
  </si>
  <si>
    <t>2018</t>
  </si>
  <si>
    <t>2017</t>
  </si>
  <si>
    <t>ASSETS</t>
  </si>
  <si>
    <t>Current assets</t>
  </si>
  <si>
    <t>Cash</t>
  </si>
  <si>
    <t>Short-term investments</t>
  </si>
  <si>
    <t>Restricted cash</t>
  </si>
  <si>
    <t xml:space="preserve">Accounts receivable, net </t>
  </si>
  <si>
    <t>Prepayments and other current assets</t>
  </si>
  <si>
    <t>Amounts due from related parties</t>
  </si>
  <si>
    <t>Total current assets</t>
  </si>
  <si>
    <t>Property and equipment, net</t>
  </si>
  <si>
    <t xml:space="preserve">Intangible assets, net </t>
  </si>
  <si>
    <t>Long-term investments</t>
  </si>
  <si>
    <t>Right-of-use assets, net</t>
  </si>
  <si>
    <t>Goodwill</t>
  </si>
  <si>
    <t>Deferred tax assets</t>
  </si>
  <si>
    <t xml:space="preserve">Other non-current assets </t>
  </si>
  <si>
    <t>Total non-current assets</t>
  </si>
  <si>
    <t>Total assets</t>
  </si>
  <si>
    <t xml:space="preserve">Labilities, mezzanine equity and shareholders’ deficit </t>
  </si>
  <si>
    <t>Current liabilities</t>
  </si>
  <si>
    <t>Accounts payables</t>
  </si>
  <si>
    <t>Short-term lease liabilities</t>
  </si>
  <si>
    <t>Accrued expenses and other current liabilities</t>
  </si>
  <si>
    <t>Short-term debt</t>
  </si>
  <si>
    <t>Amounts due to related parties</t>
  </si>
  <si>
    <t>Total current liabilities</t>
  </si>
  <si>
    <t>Deferred tax liabilities</t>
  </si>
  <si>
    <t>Long-term debt</t>
  </si>
  <si>
    <t>Long-term lease liabilities</t>
  </si>
  <si>
    <t>Other non-current liabilities</t>
  </si>
  <si>
    <t>Total non-current liabilities</t>
  </si>
  <si>
    <t>Total liabilities</t>
  </si>
  <si>
    <t>Total mezzanine equity</t>
  </si>
  <si>
    <t>Shareholders’ deficit</t>
  </si>
  <si>
    <t>Ordinary shares</t>
  </si>
  <si>
    <t>Additional paid-in capital</t>
  </si>
  <si>
    <t>Accumulated deficit</t>
  </si>
  <si>
    <t>Accumulated other comprehensive loss</t>
  </si>
  <si>
    <t>Total Quhuo Limited shareholders’ equity (deficit)</t>
  </si>
  <si>
    <t>Non-controlling interests</t>
  </si>
  <si>
    <t>Total shareholders’ equity (deficit)</t>
  </si>
  <si>
    <t>Total liabilities, mezzanine equity, and shareholders’ equity (deficit)</t>
  </si>
  <si>
    <t>2017 - 2022</t>
    <phoneticPr fontId="22" type="noConversion"/>
  </si>
  <si>
    <t>Other (loss)/income, net</t>
    <phoneticPr fontId="22" type="noConversion"/>
  </si>
  <si>
    <t>Operating (loss)/income</t>
    <phoneticPr fontId="22" type="noConversion"/>
  </si>
  <si>
    <t xml:space="preserve">Gains/(Loss) on disposal of assets, net </t>
    <phoneticPr fontId="22" type="noConversion"/>
  </si>
  <si>
    <t>Share of net income/(loss)  from equity method investees</t>
    <phoneticPr fontId="22" type="noConversion"/>
  </si>
  <si>
    <t>Foreign exchange gain /(loss)</t>
    <phoneticPr fontId="22" type="noConversion"/>
  </si>
  <si>
    <t xml:space="preserve"> (Loss)/Income before income tax</t>
    <phoneticPr fontId="22" type="noConversion"/>
  </si>
  <si>
    <t>Income tax (expense)/benefit</t>
    <phoneticPr fontId="22" type="noConversion"/>
  </si>
  <si>
    <t>Net (loss)/income</t>
    <phoneticPr fontId="22" type="noConversion"/>
  </si>
  <si>
    <t>Net (loss)/income attributable to ordinary shareholders of Quhuo Limited</t>
    <phoneticPr fontId="22" type="noConversion"/>
  </si>
  <si>
    <t>As of December 31</t>
    <phoneticPr fontId="22" type="noConversion"/>
  </si>
  <si>
    <t>(Audited)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</si>
</sst>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78" formatCode="[$￥-804]#,##0.00;[Red][$￥-804]\-#,##0.00"/>
    <numFmt numFmtId="179" formatCode="_(* #,##0.00_);_(* \(#,##0.00\);_(* &quot;-&quot;??_);_(@_)"/>
    <numFmt numFmtId="180" formatCode="_(* #,##0_);_(* \(#,##0\);_(* &quot;-&quot;??_)"/>
    <numFmt numFmtId="181" formatCode="_(* #,##0_);_(* \(#,##0\);_(* &quot;-&quot;_);_(@_)"/>
    <numFmt numFmtId="182" formatCode="_(* #,##0_);_(* \(#,##0\);_(* &quot;-&quot;??_);_(@_)"/>
  </numFmts>
  <fonts count="23">
    <font>
      <sz val="11"/>
      <color theme="1"/>
      <name val="等线"/>
      <charset val="134"/>
      <scheme val="minor"/>
    </font>
    <font>
      <b/>
      <sz val="9"/>
      <color theme="1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9"/>
      <color rgb="FF000000"/>
      <name val="Book Antiqua"/>
      <family val="1"/>
    </font>
    <font>
      <i/>
      <sz val="9"/>
      <color theme="1"/>
      <name val="Book Antiqua"/>
      <family val="1"/>
    </font>
    <font>
      <sz val="9"/>
      <color rgb="FF000000"/>
      <name val="Book Antiqua"/>
      <family val="1"/>
    </font>
    <font>
      <sz val="9"/>
      <color theme="1"/>
      <name val="Book Antiqua"/>
      <family val="1"/>
    </font>
    <font>
      <b/>
      <sz val="9"/>
      <color indexed="8"/>
      <name val="Book Antiqua"/>
      <family val="1"/>
    </font>
    <font>
      <b/>
      <sz val="10"/>
      <color rgb="FF000000"/>
      <name val="Book Antiqua"/>
      <family val="1"/>
    </font>
    <font>
      <b/>
      <i/>
      <sz val="9"/>
      <color theme="1"/>
      <name val="Book Antiqua"/>
      <family val="1"/>
    </font>
    <font>
      <b/>
      <sz val="9"/>
      <color rgb="FFFF0000"/>
      <name val="Book Antiqua"/>
      <family val="1"/>
    </font>
    <font>
      <sz val="11"/>
      <color theme="1"/>
      <name val="Calibri"/>
      <family val="2"/>
    </font>
    <font>
      <sz val="72"/>
      <color theme="1"/>
      <name val="Calibri"/>
      <family val="2"/>
    </font>
    <font>
      <sz val="48"/>
      <color theme="1"/>
      <name val="Calibri"/>
      <family val="2"/>
    </font>
    <font>
      <sz val="36"/>
      <color theme="1"/>
      <name val="Calibri"/>
      <family val="2"/>
    </font>
    <font>
      <sz val="11"/>
      <color theme="1"/>
      <name val="等线"/>
      <charset val="134"/>
      <scheme val="minor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15">
    <xf numFmtId="0" fontId="0" fillId="0" borderId="0"/>
    <xf numFmtId="43" fontId="17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9" fontId="19" fillId="0" borderId="0" applyFont="0" applyFill="0" applyBorder="0" applyAlignment="0" applyProtection="0"/>
    <xf numFmtId="0" fontId="17" fillId="0" borderId="0">
      <alignment vertical="center"/>
    </xf>
    <xf numFmtId="178" fontId="20" fillId="0" borderId="0">
      <alignment vertical="center"/>
    </xf>
    <xf numFmtId="0" fontId="21" fillId="0" borderId="0">
      <protection locked="0"/>
    </xf>
    <xf numFmtId="0" fontId="18" fillId="0" borderId="0">
      <protection locked="0"/>
    </xf>
    <xf numFmtId="0" fontId="19" fillId="0" borderId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>
      <alignment vertical="center"/>
    </xf>
    <xf numFmtId="43" fontId="17" fillId="0" borderId="0" applyFont="0" applyFill="0" applyBorder="0" applyAlignment="0" applyProtection="0">
      <alignment vertical="center"/>
    </xf>
  </cellStyleXfs>
  <cellXfs count="155">
    <xf numFmtId="0" fontId="0" fillId="0" borderId="0" xfId="0"/>
    <xf numFmtId="0" fontId="1" fillId="0" borderId="0" xfId="0" applyFont="1"/>
    <xf numFmtId="0" fontId="2" fillId="0" borderId="0" xfId="9" applyFont="1">
      <protection locked="0"/>
    </xf>
    <xf numFmtId="0" fontId="3" fillId="0" borderId="0" xfId="9" applyFont="1">
      <protection locked="0"/>
    </xf>
    <xf numFmtId="0" fontId="3" fillId="0" borderId="0" xfId="9" applyFont="1" applyFill="1">
      <protection locked="0"/>
    </xf>
    <xf numFmtId="180" fontId="3" fillId="0" borderId="0" xfId="9" applyNumberFormat="1" applyFont="1">
      <protection locked="0"/>
    </xf>
    <xf numFmtId="180" fontId="3" fillId="0" borderId="0" xfId="9" applyNumberFormat="1" applyFont="1" applyBorder="1">
      <protection locked="0"/>
    </xf>
    <xf numFmtId="180" fontId="3" fillId="0" borderId="0" xfId="9" applyNumberFormat="1" applyFont="1" applyFill="1">
      <protection locked="0"/>
    </xf>
    <xf numFmtId="180" fontId="3" fillId="0" borderId="0" xfId="9" applyNumberFormat="1" applyFont="1" applyFill="1" applyBorder="1">
      <protection locked="0"/>
    </xf>
    <xf numFmtId="0" fontId="4" fillId="0" borderId="0" xfId="9" applyFont="1">
      <protection locked="0"/>
    </xf>
    <xf numFmtId="181" fontId="4" fillId="0" borderId="0" xfId="0" applyNumberFormat="1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9" applyFont="1">
      <protection locked="0"/>
    </xf>
    <xf numFmtId="49" fontId="1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81" fontId="2" fillId="0" borderId="0" xfId="0" applyNumberFormat="1" applyFont="1" applyAlignment="1">
      <alignment horizontal="left" vertical="center"/>
    </xf>
    <xf numFmtId="180" fontId="2" fillId="0" borderId="0" xfId="9" applyNumberFormat="1" applyFont="1" applyAlignment="1">
      <alignment horizontal="center"/>
      <protection locked="0"/>
    </xf>
    <xf numFmtId="178" fontId="7" fillId="0" borderId="0" xfId="7" applyFont="1" applyAlignment="1">
      <alignment horizontal="left" vertical="center" wrapText="1" indent="1"/>
    </xf>
    <xf numFmtId="182" fontId="7" fillId="0" borderId="0" xfId="9" applyNumberFormat="1" applyFont="1" applyFill="1">
      <protection locked="0"/>
    </xf>
    <xf numFmtId="182" fontId="7" fillId="0" borderId="0" xfId="9" applyNumberFormat="1" applyFont="1">
      <protection locked="0"/>
    </xf>
    <xf numFmtId="180" fontId="8" fillId="0" borderId="0" xfId="2" applyNumberFormat="1" applyFont="1" applyAlignment="1" applyProtection="1">
      <alignment horizontal="right"/>
      <protection locked="0"/>
    </xf>
    <xf numFmtId="178" fontId="7" fillId="0" borderId="0" xfId="7" applyFont="1" applyFill="1" applyAlignment="1">
      <alignment horizontal="left" vertical="center" wrapText="1" indent="1"/>
    </xf>
    <xf numFmtId="178" fontId="5" fillId="0" borderId="0" xfId="7" applyFont="1" applyAlignment="1">
      <alignment horizontal="left" vertical="center"/>
    </xf>
    <xf numFmtId="180" fontId="8" fillId="0" borderId="1" xfId="2" applyNumberFormat="1" applyFont="1" applyFill="1" applyBorder="1" applyAlignment="1" applyProtection="1">
      <alignment horizontal="right"/>
      <protection locked="0"/>
    </xf>
    <xf numFmtId="182" fontId="5" fillId="0" borderId="0" xfId="9" applyNumberFormat="1" applyFont="1" applyFill="1">
      <protection locked="0"/>
    </xf>
    <xf numFmtId="182" fontId="5" fillId="0" borderId="0" xfId="9" applyNumberFormat="1" applyFont="1">
      <protection locked="0"/>
    </xf>
    <xf numFmtId="180" fontId="1" fillId="0" borderId="2" xfId="2" applyNumberFormat="1" applyFont="1" applyBorder="1" applyAlignment="1" applyProtection="1">
      <alignment horizontal="right"/>
      <protection locked="0"/>
    </xf>
    <xf numFmtId="180" fontId="8" fillId="0" borderId="1" xfId="2" applyNumberFormat="1" applyFont="1" applyBorder="1" applyAlignment="1" applyProtection="1">
      <alignment horizontal="right"/>
      <protection locked="0"/>
    </xf>
    <xf numFmtId="178" fontId="5" fillId="0" borderId="0" xfId="7" applyFont="1" applyAlignment="1">
      <alignment horizontal="left" vertical="center" wrapText="1"/>
    </xf>
    <xf numFmtId="180" fontId="1" fillId="0" borderId="2" xfId="2" applyNumberFormat="1" applyFont="1" applyFill="1" applyBorder="1" applyAlignment="1" applyProtection="1">
      <alignment horizontal="right"/>
      <protection locked="0"/>
    </xf>
    <xf numFmtId="180" fontId="1" fillId="0" borderId="0" xfId="2" applyNumberFormat="1" applyFont="1" applyAlignment="1" applyProtection="1">
      <alignment horizontal="right"/>
      <protection locked="0"/>
    </xf>
    <xf numFmtId="180" fontId="8" fillId="0" borderId="0" xfId="11" applyNumberFormat="1" applyFont="1" applyFill="1" applyAlignment="1" applyProtection="1">
      <alignment horizontal="right"/>
      <protection locked="0"/>
    </xf>
    <xf numFmtId="180" fontId="1" fillId="0" borderId="0" xfId="11" applyNumberFormat="1" applyFont="1" applyFill="1" applyAlignment="1" applyProtection="1">
      <alignment horizontal="right"/>
      <protection locked="0"/>
    </xf>
    <xf numFmtId="178" fontId="5" fillId="0" borderId="0" xfId="7" applyFont="1" applyFill="1" applyAlignment="1">
      <alignment horizontal="left" vertical="center"/>
    </xf>
    <xf numFmtId="182" fontId="5" fillId="0" borderId="2" xfId="9" applyNumberFormat="1" applyFont="1" applyFill="1" applyBorder="1">
      <protection locked="0"/>
    </xf>
    <xf numFmtId="180" fontId="1" fillId="0" borderId="2" xfId="11" applyNumberFormat="1" applyFont="1" applyFill="1" applyBorder="1" applyAlignment="1" applyProtection="1">
      <alignment horizontal="right"/>
      <protection locked="0"/>
    </xf>
    <xf numFmtId="178" fontId="5" fillId="0" borderId="0" xfId="7" applyFont="1" applyFill="1" applyAlignment="1">
      <alignment horizontal="left"/>
    </xf>
    <xf numFmtId="180" fontId="1" fillId="0" borderId="3" xfId="2" applyNumberFormat="1" applyFont="1" applyFill="1" applyBorder="1" applyAlignment="1" applyProtection="1">
      <protection locked="0"/>
    </xf>
    <xf numFmtId="182" fontId="5" fillId="0" borderId="0" xfId="9" applyNumberFormat="1" applyFont="1" applyAlignment="1">
      <protection locked="0"/>
    </xf>
    <xf numFmtId="180" fontId="1" fillId="0" borderId="3" xfId="2" applyNumberFormat="1" applyFont="1" applyBorder="1" applyAlignment="1" applyProtection="1">
      <protection locked="0"/>
    </xf>
    <xf numFmtId="0" fontId="8" fillId="0" borderId="0" xfId="0" applyFont="1" applyAlignment="1">
      <alignment vertical="center"/>
    </xf>
    <xf numFmtId="0" fontId="9" fillId="0" borderId="0" xfId="9" applyFont="1" applyProtection="1"/>
    <xf numFmtId="180" fontId="2" fillId="0" borderId="0" xfId="9" applyNumberFormat="1" applyFont="1" applyAlignment="1">
      <alignment horizontal="right"/>
      <protection locked="0"/>
    </xf>
    <xf numFmtId="0" fontId="10" fillId="0" borderId="0" xfId="9" applyFont="1">
      <protection locked="0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7" fillId="0" borderId="0" xfId="9" applyNumberFormat="1" applyFont="1">
      <protection locked="0"/>
    </xf>
    <xf numFmtId="49" fontId="1" fillId="0" borderId="1" xfId="0" applyNumberFormat="1" applyFont="1" applyBorder="1" applyAlignment="1">
      <alignment horizontal="center"/>
    </xf>
    <xf numFmtId="178" fontId="5" fillId="0" borderId="0" xfId="7" applyFont="1" applyAlignment="1">
      <alignment horizontal="left" vertical="center" indent="1"/>
    </xf>
    <xf numFmtId="180" fontId="5" fillId="0" borderId="0" xfId="9" applyNumberFormat="1" applyFont="1" applyAlignment="1" applyProtection="1">
      <alignment horizontal="center" wrapText="1"/>
    </xf>
    <xf numFmtId="178" fontId="7" fillId="0" borderId="0" xfId="7" applyFont="1" applyAlignment="1">
      <alignment horizontal="left" vertical="center" wrapText="1" indent="2"/>
    </xf>
    <xf numFmtId="178" fontId="5" fillId="0" borderId="0" xfId="7" applyFont="1" applyAlignment="1">
      <alignment horizontal="left" vertical="center" wrapText="1" indent="1"/>
    </xf>
    <xf numFmtId="180" fontId="8" fillId="0" borderId="0" xfId="2" applyNumberFormat="1" applyFont="1" applyFill="1" applyProtection="1">
      <protection locked="0"/>
    </xf>
    <xf numFmtId="180" fontId="8" fillId="0" borderId="0" xfId="2" applyNumberFormat="1" applyFont="1" applyFill="1" applyAlignment="1" applyProtection="1">
      <alignment horizontal="right"/>
      <protection locked="0"/>
    </xf>
    <xf numFmtId="178" fontId="7" fillId="0" borderId="0" xfId="7" applyFont="1" applyAlignment="1">
      <alignment horizontal="left" vertical="center" indent="2"/>
    </xf>
    <xf numFmtId="180" fontId="1" fillId="0" borderId="3" xfId="2" applyNumberFormat="1" applyFont="1" applyFill="1" applyBorder="1" applyProtection="1">
      <protection locked="0"/>
    </xf>
    <xf numFmtId="180" fontId="1" fillId="0" borderId="3" xfId="2" applyNumberFormat="1" applyFont="1" applyBorder="1" applyProtection="1">
      <protection locked="0"/>
    </xf>
    <xf numFmtId="178" fontId="7" fillId="0" borderId="0" xfId="7" applyFont="1" applyAlignment="1">
      <alignment vertical="center" wrapText="1"/>
    </xf>
    <xf numFmtId="180" fontId="8" fillId="0" borderId="0" xfId="2" applyNumberFormat="1" applyFont="1" applyProtection="1">
      <protection locked="0"/>
    </xf>
    <xf numFmtId="178" fontId="5" fillId="0" borderId="0" xfId="7" applyFont="1" applyAlignment="1">
      <alignment horizontal="left" wrapText="1"/>
    </xf>
    <xf numFmtId="180" fontId="3" fillId="0" borderId="0" xfId="1" applyNumberFormat="1" applyFont="1" applyAlignment="1" applyProtection="1">
      <protection locked="0"/>
    </xf>
    <xf numFmtId="180" fontId="3" fillId="0" borderId="0" xfId="1" applyNumberFormat="1" applyFont="1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2" borderId="0" xfId="0" applyFont="1" applyFill="1" applyAlignment="1"/>
    <xf numFmtId="180" fontId="2" fillId="0" borderId="0" xfId="9" applyNumberFormat="1" applyFont="1" applyBorder="1" applyAlignment="1">
      <alignment horizontal="center"/>
      <protection locked="0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180" fontId="2" fillId="0" borderId="0" xfId="9" applyNumberFormat="1" applyFont="1" applyFill="1" applyAlignment="1">
      <alignment horizontal="center"/>
      <protection locked="0"/>
    </xf>
    <xf numFmtId="180" fontId="8" fillId="0" borderId="0" xfId="2" applyNumberFormat="1" applyFont="1" applyBorder="1" applyAlignment="1" applyProtection="1">
      <alignment horizontal="right"/>
      <protection locked="0"/>
    </xf>
    <xf numFmtId="180" fontId="1" fillId="0" borderId="0" xfId="2" applyNumberFormat="1" applyFont="1" applyBorder="1" applyAlignment="1" applyProtection="1">
      <alignment horizontal="right"/>
      <protection locked="0"/>
    </xf>
    <xf numFmtId="180" fontId="8" fillId="0" borderId="0" xfId="4" applyNumberFormat="1" applyFont="1" applyAlignment="1" applyProtection="1">
      <alignment horizontal="right"/>
      <protection locked="0"/>
    </xf>
    <xf numFmtId="180" fontId="8" fillId="0" borderId="0" xfId="4" applyNumberFormat="1" applyFont="1" applyBorder="1" applyAlignment="1" applyProtection="1">
      <alignment horizontal="right"/>
      <protection locked="0"/>
    </xf>
    <xf numFmtId="180" fontId="8" fillId="0" borderId="0" xfId="11" applyNumberFormat="1" applyFont="1" applyFill="1" applyBorder="1" applyAlignment="1" applyProtection="1">
      <alignment horizontal="right"/>
      <protection locked="0"/>
    </xf>
    <xf numFmtId="180" fontId="8" fillId="0" borderId="0" xfId="11" applyNumberFormat="1" applyFont="1" applyAlignment="1" applyProtection="1">
      <alignment horizontal="right"/>
      <protection locked="0"/>
    </xf>
    <xf numFmtId="180" fontId="8" fillId="0" borderId="0" xfId="11" applyNumberFormat="1" applyFont="1" applyBorder="1" applyAlignment="1" applyProtection="1">
      <alignment horizontal="right"/>
      <protection locked="0"/>
    </xf>
    <xf numFmtId="180" fontId="1" fillId="0" borderId="0" xfId="11" applyNumberFormat="1" applyFont="1" applyFill="1" applyBorder="1" applyAlignment="1" applyProtection="1">
      <alignment horizontal="right"/>
      <protection locked="0"/>
    </xf>
    <xf numFmtId="180" fontId="1" fillId="0" borderId="0" xfId="11" applyNumberFormat="1" applyFont="1" applyAlignment="1" applyProtection="1">
      <alignment horizontal="right"/>
      <protection locked="0"/>
    </xf>
    <xf numFmtId="180" fontId="1" fillId="0" borderId="0" xfId="11" applyNumberFormat="1" applyFont="1" applyBorder="1" applyAlignment="1" applyProtection="1">
      <alignment horizontal="right"/>
      <protection locked="0"/>
    </xf>
    <xf numFmtId="180" fontId="1" fillId="0" borderId="0" xfId="2" applyNumberFormat="1" applyFont="1" applyBorder="1" applyAlignment="1" applyProtection="1">
      <protection locked="0"/>
    </xf>
    <xf numFmtId="180" fontId="2" fillId="0" borderId="0" xfId="9" applyNumberFormat="1" applyFont="1" applyBorder="1" applyAlignment="1">
      <alignment horizontal="right"/>
      <protection locked="0"/>
    </xf>
    <xf numFmtId="180" fontId="2" fillId="0" borderId="0" xfId="9" applyNumberFormat="1" applyFont="1" applyFill="1" applyAlignment="1">
      <alignment horizontal="right"/>
      <protection locked="0"/>
    </xf>
    <xf numFmtId="0" fontId="8" fillId="0" borderId="0" xfId="0" applyFont="1" applyBorder="1" applyAlignment="1">
      <alignment horizontal="center"/>
    </xf>
    <xf numFmtId="180" fontId="5" fillId="0" borderId="0" xfId="9" applyNumberFormat="1" applyFont="1" applyBorder="1" applyAlignment="1" applyProtection="1">
      <alignment horizontal="center" wrapText="1"/>
    </xf>
    <xf numFmtId="180" fontId="5" fillId="0" borderId="0" xfId="9" applyNumberFormat="1" applyFont="1" applyFill="1" applyAlignment="1" applyProtection="1">
      <alignment horizontal="center" wrapText="1"/>
    </xf>
    <xf numFmtId="180" fontId="8" fillId="0" borderId="0" xfId="2" applyNumberFormat="1" applyFont="1" applyFill="1" applyBorder="1" applyAlignment="1" applyProtection="1">
      <alignment horizontal="right"/>
      <protection locked="0"/>
    </xf>
    <xf numFmtId="180" fontId="8" fillId="0" borderId="0" xfId="2" applyNumberFormat="1" applyFont="1" applyBorder="1" applyProtection="1">
      <protection locked="0"/>
    </xf>
    <xf numFmtId="180" fontId="8" fillId="0" borderId="0" xfId="2" applyNumberFormat="1" applyFont="1" applyFill="1" applyBorder="1" applyProtection="1">
      <protection locked="0"/>
    </xf>
    <xf numFmtId="180" fontId="1" fillId="0" borderId="0" xfId="2" applyNumberFormat="1" applyFont="1" applyFill="1" applyBorder="1" applyProtection="1">
      <protection locked="0"/>
    </xf>
    <xf numFmtId="180" fontId="1" fillId="0" borderId="0" xfId="2" applyNumberFormat="1" applyFont="1" applyBorder="1" applyProtection="1">
      <protection locked="0"/>
    </xf>
    <xf numFmtId="180" fontId="2" fillId="0" borderId="0" xfId="9" applyNumberFormat="1" applyFont="1" applyFill="1" applyBorder="1" applyAlignment="1">
      <alignment horizontal="center"/>
      <protection locked="0"/>
    </xf>
    <xf numFmtId="0" fontId="1" fillId="0" borderId="0" xfId="0" applyFont="1" applyFill="1"/>
    <xf numFmtId="180" fontId="8" fillId="0" borderId="0" xfId="3" applyNumberFormat="1" applyFont="1" applyFill="1" applyAlignment="1" applyProtection="1">
      <alignment horizontal="right"/>
      <protection locked="0"/>
    </xf>
    <xf numFmtId="180" fontId="1" fillId="0" borderId="0" xfId="3" applyNumberFormat="1" applyFont="1" applyFill="1" applyBorder="1" applyAlignment="1" applyProtection="1">
      <alignment horizontal="right"/>
      <protection locked="0"/>
    </xf>
    <xf numFmtId="180" fontId="1" fillId="0" borderId="0" xfId="3" applyNumberFormat="1" applyFont="1" applyFill="1" applyAlignment="1" applyProtection="1">
      <alignment horizontal="right"/>
      <protection locked="0"/>
    </xf>
    <xf numFmtId="180" fontId="8" fillId="0" borderId="0" xfId="4" applyNumberFormat="1" applyFont="1" applyFill="1" applyAlignment="1" applyProtection="1">
      <alignment horizontal="right"/>
      <protection locked="0"/>
    </xf>
    <xf numFmtId="180" fontId="8" fillId="0" borderId="0" xfId="4" applyNumberFormat="1" applyFont="1" applyFill="1" applyBorder="1" applyAlignment="1" applyProtection="1">
      <alignment horizontal="right"/>
      <protection locked="0"/>
    </xf>
    <xf numFmtId="180" fontId="1" fillId="0" borderId="0" xfId="2" applyNumberFormat="1" applyFont="1" applyFill="1" applyBorder="1" applyAlignment="1" applyProtection="1">
      <alignment horizontal="right"/>
      <protection locked="0"/>
    </xf>
    <xf numFmtId="180" fontId="1" fillId="0" borderId="0" xfId="2" applyNumberFormat="1" applyFont="1" applyFill="1" applyBorder="1" applyAlignment="1" applyProtection="1">
      <protection locked="0"/>
    </xf>
    <xf numFmtId="180" fontId="2" fillId="0" borderId="0" xfId="9" applyNumberFormat="1" applyFont="1" applyFill="1" applyBorder="1" applyAlignment="1">
      <alignment horizontal="right"/>
      <protection locked="0"/>
    </xf>
    <xf numFmtId="180" fontId="8" fillId="0" borderId="0" xfId="0" applyNumberFormat="1" applyFont="1" applyFill="1" applyBorder="1"/>
    <xf numFmtId="180" fontId="8" fillId="0" borderId="0" xfId="0" applyNumberFormat="1" applyFont="1" applyFill="1"/>
    <xf numFmtId="0" fontId="8" fillId="0" borderId="0" xfId="0" applyFont="1" applyFill="1" applyBorder="1" applyAlignment="1">
      <alignment horizontal="center"/>
    </xf>
    <xf numFmtId="180" fontId="5" fillId="0" borderId="0" xfId="9" applyNumberFormat="1" applyFont="1" applyFill="1" applyBorder="1" applyAlignment="1" applyProtection="1">
      <alignment horizontal="center" wrapText="1"/>
    </xf>
    <xf numFmtId="180" fontId="1" fillId="0" borderId="0" xfId="1" applyNumberFormat="1" applyFont="1" applyFill="1" applyBorder="1" applyAlignment="1" applyProtection="1">
      <protection locked="0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0" fontId="1" fillId="0" borderId="0" xfId="2" applyNumberFormat="1" applyFont="1" applyFill="1" applyAlignment="1" applyProtection="1">
      <alignment horizontal="right"/>
      <protection locked="0"/>
    </xf>
    <xf numFmtId="180" fontId="8" fillId="0" borderId="0" xfId="0" applyNumberFormat="1" applyFont="1" applyFill="1" applyBorder="1" applyAlignment="1">
      <alignment horizontal="center"/>
    </xf>
    <xf numFmtId="49" fontId="2" fillId="0" borderId="0" xfId="9" applyNumberFormat="1" applyFont="1" applyFill="1" applyBorder="1" applyAlignment="1">
      <alignment horizontal="center"/>
      <protection locked="0"/>
    </xf>
    <xf numFmtId="180" fontId="1" fillId="0" borderId="0" xfId="2" applyNumberFormat="1" applyFont="1" applyFill="1" applyProtection="1">
      <protection locked="0"/>
    </xf>
    <xf numFmtId="43" fontId="3" fillId="0" borderId="0" xfId="1" applyFont="1" applyFill="1" applyAlignment="1" applyProtection="1">
      <protection locked="0"/>
    </xf>
    <xf numFmtId="0" fontId="2" fillId="0" borderId="0" xfId="9" applyFont="1" applyFill="1">
      <protection locked="0"/>
    </xf>
    <xf numFmtId="43" fontId="2" fillId="0" borderId="0" xfId="1" applyFont="1" applyFill="1" applyAlignment="1" applyProtection="1">
      <protection locked="0"/>
    </xf>
    <xf numFmtId="178" fontId="7" fillId="0" borderId="0" xfId="7" applyFont="1" applyFill="1" applyAlignment="1">
      <alignment horizontal="left" vertical="center" wrapText="1" indent="2"/>
    </xf>
    <xf numFmtId="180" fontId="1" fillId="0" borderId="0" xfId="2" applyNumberFormat="1" applyFont="1" applyProtection="1">
      <protection locked="0"/>
    </xf>
    <xf numFmtId="178" fontId="5" fillId="0" borderId="0" xfId="7" applyFont="1" applyAlignment="1">
      <alignment vertical="center" wrapText="1"/>
    </xf>
    <xf numFmtId="180" fontId="1" fillId="0" borderId="4" xfId="2" applyNumberFormat="1" applyFont="1" applyFill="1" applyBorder="1" applyProtection="1">
      <protection locked="0"/>
    </xf>
    <xf numFmtId="180" fontId="1" fillId="0" borderId="4" xfId="2" applyNumberFormat="1" applyFont="1" applyBorder="1" applyProtection="1">
      <protection locked="0"/>
    </xf>
    <xf numFmtId="178" fontId="7" fillId="0" borderId="0" xfId="7" applyFont="1" applyAlignment="1">
      <alignment horizontal="left" vertical="center" indent="1"/>
    </xf>
    <xf numFmtId="180" fontId="3" fillId="0" borderId="1" xfId="9" applyNumberFormat="1" applyFont="1" applyBorder="1">
      <protection locked="0"/>
    </xf>
    <xf numFmtId="180" fontId="2" fillId="0" borderId="2" xfId="9" applyNumberFormat="1" applyFont="1" applyFill="1" applyBorder="1">
      <protection locked="0"/>
    </xf>
    <xf numFmtId="180" fontId="2" fillId="0" borderId="0" xfId="9" applyNumberFormat="1" applyFont="1">
      <protection locked="0"/>
    </xf>
    <xf numFmtId="178" fontId="5" fillId="0" borderId="0" xfId="7" applyFont="1" applyFill="1" applyAlignment="1">
      <alignment horizontal="left" vertical="center" wrapText="1"/>
    </xf>
    <xf numFmtId="180" fontId="2" fillId="0" borderId="1" xfId="9" applyNumberFormat="1" applyFont="1" applyFill="1" applyBorder="1">
      <protection locked="0"/>
    </xf>
    <xf numFmtId="180" fontId="2" fillId="0" borderId="1" xfId="9" applyNumberFormat="1" applyFont="1" applyBorder="1">
      <protection locked="0"/>
    </xf>
    <xf numFmtId="180" fontId="2" fillId="0" borderId="4" xfId="9" applyNumberFormat="1" applyFont="1" applyFill="1" applyBorder="1">
      <protection locked="0"/>
    </xf>
    <xf numFmtId="180" fontId="2" fillId="0" borderId="4" xfId="9" applyNumberFormat="1" applyFont="1" applyBorder="1">
      <protection locked="0"/>
    </xf>
    <xf numFmtId="180" fontId="12" fillId="0" borderId="0" xfId="9" applyNumberFormat="1" applyFont="1" applyFill="1">
      <protection locked="0"/>
    </xf>
    <xf numFmtId="0" fontId="12" fillId="0" borderId="0" xfId="9" applyFont="1">
      <protection locked="0"/>
    </xf>
    <xf numFmtId="180" fontId="12" fillId="0" borderId="0" xfId="9" applyNumberFormat="1" applyFont="1">
      <protection locked="0"/>
    </xf>
    <xf numFmtId="180" fontId="1" fillId="0" borderId="4" xfId="2" applyNumberFormat="1" applyFont="1" applyBorder="1" applyAlignment="1" applyProtection="1">
      <alignment horizontal="right"/>
      <protection locked="0"/>
    </xf>
    <xf numFmtId="180" fontId="1" fillId="0" borderId="4" xfId="2" applyNumberFormat="1" applyFont="1" applyFill="1" applyBorder="1" applyAlignment="1" applyProtection="1">
      <alignment horizontal="right"/>
      <protection locked="0"/>
    </xf>
    <xf numFmtId="181" fontId="8" fillId="0" borderId="0" xfId="0" applyNumberFormat="1" applyFont="1" applyFill="1" applyAlignment="1">
      <alignment vertical="center"/>
    </xf>
    <xf numFmtId="180" fontId="2" fillId="0" borderId="0" xfId="9" applyNumberFormat="1" applyFont="1" applyBorder="1">
      <protection locked="0"/>
    </xf>
    <xf numFmtId="180" fontId="2" fillId="0" borderId="0" xfId="9" applyNumberFormat="1" applyFont="1" applyFill="1">
      <protection locked="0"/>
    </xf>
    <xf numFmtId="180" fontId="12" fillId="0" borderId="0" xfId="9" applyNumberFormat="1" applyFont="1" applyBorder="1">
      <protection locked="0"/>
    </xf>
    <xf numFmtId="180" fontId="3" fillId="0" borderId="1" xfId="9" applyNumberFormat="1" applyFont="1" applyFill="1" applyBorder="1">
      <protection locked="0"/>
    </xf>
    <xf numFmtId="180" fontId="2" fillId="0" borderId="0" xfId="9" applyNumberFormat="1" applyFont="1" applyFill="1" applyBorder="1">
      <protection locked="0"/>
    </xf>
    <xf numFmtId="180" fontId="12" fillId="0" borderId="0" xfId="9" applyNumberFormat="1" applyFont="1" applyFill="1" applyBorder="1">
      <protection locked="0"/>
    </xf>
    <xf numFmtId="0" fontId="13" fillId="0" borderId="0" xfId="13" applyFont="1">
      <alignment vertical="center"/>
    </xf>
    <xf numFmtId="0" fontId="14" fillId="0" borderId="0" xfId="13" applyFont="1">
      <alignment vertical="center"/>
    </xf>
    <xf numFmtId="0" fontId="15" fillId="0" borderId="0" xfId="13" applyFont="1">
      <alignment vertical="center"/>
    </xf>
    <xf numFmtId="0" fontId="16" fillId="0" borderId="0" xfId="13" applyFont="1">
      <alignment vertical="center"/>
    </xf>
    <xf numFmtId="180" fontId="2" fillId="0" borderId="0" xfId="9" quotePrefix="1" applyNumberFormat="1" applyFont="1" applyFill="1" applyBorder="1" applyAlignment="1">
      <alignment horizontal="center"/>
      <protection locked="0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5">
    <cellStyle name="Comma 2" xfId="5" xr:uid="{00000000-0005-0000-0000-000010000000}"/>
    <cellStyle name="Comma 3" xfId="2" xr:uid="{00000000-0005-0000-0000-000009000000}"/>
    <cellStyle name="Comma 3 2" xfId="11" xr:uid="{00000000-0005-0000-0000-000039000000}"/>
    <cellStyle name="Normal 2" xfId="8" xr:uid="{00000000-0005-0000-0000-00002F000000}"/>
    <cellStyle name="Normal 2 2" xfId="6" xr:uid="{00000000-0005-0000-0000-00001D000000}"/>
    <cellStyle name="Normal 3" xfId="9" xr:uid="{00000000-0005-0000-0000-000032000000}"/>
    <cellStyle name="Normal 3 12" xfId="7" xr:uid="{00000000-0005-0000-0000-000024000000}"/>
    <cellStyle name="Normal 4" xfId="10" xr:uid="{00000000-0005-0000-0000-000036000000}"/>
    <cellStyle name="Percent 2" xfId="12" xr:uid="{00000000-0005-0000-0000-00003A000000}"/>
    <cellStyle name="百分比" xfId="3" builtinId="5"/>
    <cellStyle name="百分比 2" xfId="4" xr:uid="{00000000-0005-0000-0000-00000E000000}"/>
    <cellStyle name="常规" xfId="0" builtinId="0"/>
    <cellStyle name="常规 2" xfId="13" xr:uid="{00000000-0005-0000-0000-00003B000000}"/>
    <cellStyle name="千位分隔" xfId="1" builtinId="3"/>
    <cellStyle name="千位分隔 2" xfId="14" xr:uid="{00000000-0005-0000-0000-00003C000000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C7:F12"/>
  <sheetViews>
    <sheetView showGridLines="0" zoomScale="80" zoomScaleNormal="80" workbookViewId="0">
      <selection activeCell="F10" sqref="F10"/>
    </sheetView>
  </sheetViews>
  <sheetFormatPr defaultColWidth="10.77734375" defaultRowHeight="14.4"/>
  <cols>
    <col min="1" max="2" width="10.77734375" style="147"/>
    <col min="3" max="3" width="7.77734375" style="147" customWidth="1"/>
    <col min="4" max="4" width="10.77734375" style="147" customWidth="1"/>
    <col min="5" max="5" width="5.109375" style="147" customWidth="1"/>
    <col min="6" max="6" width="10.77734375" style="147" customWidth="1"/>
    <col min="7" max="7" width="10.77734375" style="147"/>
    <col min="8" max="8" width="10.77734375" style="147" customWidth="1"/>
    <col min="9" max="16384" width="10.77734375" style="147"/>
  </cols>
  <sheetData>
    <row r="7" spans="3:6" ht="91.8">
      <c r="C7" s="148" t="s">
        <v>0</v>
      </c>
    </row>
    <row r="9" spans="3:6" ht="61.2">
      <c r="C9" s="149"/>
      <c r="D9" s="149" t="s">
        <v>1</v>
      </c>
    </row>
    <row r="10" spans="3:6" ht="61.2">
      <c r="C10" s="149" t="s">
        <v>2</v>
      </c>
      <c r="D10" s="149"/>
    </row>
    <row r="12" spans="3:6" ht="46.2">
      <c r="C12" s="150"/>
      <c r="E12" s="150"/>
      <c r="F12" s="150" t="s">
        <v>3</v>
      </c>
    </row>
  </sheetData>
  <phoneticPr fontId="22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K100"/>
  <sheetViews>
    <sheetView tabSelected="1" zoomScaleNormal="100" workbookViewId="0">
      <pane xSplit="2" ySplit="8" topLeftCell="C75" activePane="bottomRight" state="frozen"/>
      <selection pane="topRight"/>
      <selection pane="bottomLeft"/>
      <selection pane="bottomRight" activeCell="D56" sqref="D56"/>
    </sheetView>
  </sheetViews>
  <sheetFormatPr defaultColWidth="8" defaultRowHeight="13.2"/>
  <cols>
    <col min="1" max="1" width="3.33203125" style="3" customWidth="1"/>
    <col min="2" max="2" width="49.5546875" style="3" customWidth="1"/>
    <col min="3" max="3" width="1.6640625" style="3" customWidth="1"/>
    <col min="4" max="4" width="20.6640625" style="4" customWidth="1"/>
    <col min="5" max="5" width="2.21875" style="3" customWidth="1"/>
    <col min="6" max="6" width="15.109375" style="4" customWidth="1"/>
    <col min="7" max="7" width="1.77734375" style="3" customWidth="1"/>
    <col min="8" max="8" width="15" style="5" customWidth="1"/>
    <col min="9" max="9" width="1.21875" style="6" customWidth="1"/>
    <col min="10" max="10" width="14.33203125" style="5" customWidth="1"/>
    <col min="11" max="11" width="1.109375" style="6" customWidth="1"/>
    <col min="12" max="12" width="16.33203125" style="5" customWidth="1"/>
    <col min="13" max="13" width="1" style="6" customWidth="1"/>
    <col min="14" max="14" width="14.6640625" style="5" customWidth="1"/>
    <col min="15" max="15" width="1.21875" style="5" customWidth="1"/>
    <col min="16" max="16" width="19.5546875" style="5" customWidth="1"/>
    <col min="17" max="17" width="1" style="5" customWidth="1"/>
    <col min="18" max="18" width="15.77734375" style="7" customWidth="1"/>
    <col min="19" max="19" width="1.21875" style="8" customWidth="1"/>
    <col min="20" max="20" width="15.44140625" style="7" customWidth="1"/>
    <col min="21" max="21" width="1.21875" style="7" customWidth="1"/>
    <col min="22" max="22" width="11.5546875" style="7" customWidth="1"/>
    <col min="23" max="23" width="1.21875" style="8" customWidth="1"/>
    <col min="24" max="24" width="11.5546875" style="7" customWidth="1"/>
    <col min="25" max="25" width="0.88671875" style="8" customWidth="1"/>
    <col min="26" max="26" width="13.5546875" style="8" customWidth="1"/>
    <col min="27" max="27" width="1.21875" style="8" customWidth="1"/>
    <col min="28" max="28" width="14.44140625" style="8" customWidth="1"/>
    <col min="29" max="29" width="1.33203125" style="8" customWidth="1"/>
    <col min="30" max="30" width="11.5546875" style="7" customWidth="1"/>
    <col min="31" max="31" width="1.109375" style="8" customWidth="1"/>
    <col min="32" max="32" width="13" style="7" customWidth="1"/>
    <col min="33" max="34" width="8" style="4"/>
    <col min="35" max="35" width="11.21875" style="4" customWidth="1"/>
    <col min="36" max="37" width="8" style="4"/>
    <col min="38" max="16384" width="8" style="3"/>
  </cols>
  <sheetData>
    <row r="1" spans="1:37" ht="13.8">
      <c r="A1" s="9" t="s">
        <v>1</v>
      </c>
    </row>
    <row r="2" spans="1:37" ht="13.8">
      <c r="A2" s="9" t="s">
        <v>85</v>
      </c>
      <c r="L2" s="66"/>
      <c r="M2" s="67"/>
    </row>
    <row r="3" spans="1:37" ht="13.8">
      <c r="A3" s="9" t="s">
        <v>4</v>
      </c>
      <c r="L3" s="66"/>
      <c r="M3" s="67"/>
    </row>
    <row r="4" spans="1:37">
      <c r="A4" s="2"/>
      <c r="L4" s="66"/>
      <c r="M4" s="67"/>
    </row>
    <row r="5" spans="1:37" ht="13.8">
      <c r="B5" s="10" t="s">
        <v>5</v>
      </c>
      <c r="C5" s="10"/>
      <c r="L5" s="66"/>
      <c r="M5" s="67"/>
    </row>
    <row r="6" spans="1:37" ht="14.4" customHeight="1">
      <c r="D6" s="11" t="s">
        <v>6</v>
      </c>
      <c r="F6" s="152" t="s">
        <v>7</v>
      </c>
      <c r="G6" s="152"/>
      <c r="H6" s="152"/>
      <c r="I6" s="152"/>
      <c r="J6" s="152"/>
      <c r="K6" s="152"/>
      <c r="L6" s="152"/>
      <c r="M6" s="152"/>
      <c r="N6" s="152"/>
      <c r="O6" s="68"/>
      <c r="P6" s="69" t="s">
        <v>6</v>
      </c>
      <c r="Q6" s="69"/>
      <c r="R6" s="153" t="s">
        <v>8</v>
      </c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</row>
    <row r="7" spans="1:37">
      <c r="D7" s="12" t="s">
        <v>9</v>
      </c>
      <c r="E7" s="13"/>
      <c r="F7" s="12" t="s">
        <v>10</v>
      </c>
      <c r="G7" s="13"/>
      <c r="H7" s="14" t="s">
        <v>11</v>
      </c>
      <c r="I7" s="70"/>
      <c r="J7" s="71" t="s">
        <v>12</v>
      </c>
      <c r="K7" s="71"/>
      <c r="L7" s="71" t="s">
        <v>13</v>
      </c>
      <c r="M7" s="71"/>
      <c r="N7" s="71" t="s">
        <v>14</v>
      </c>
      <c r="O7" s="71"/>
      <c r="P7" s="72" t="s">
        <v>9</v>
      </c>
      <c r="Q7" s="68"/>
      <c r="R7" s="72" t="s">
        <v>10</v>
      </c>
      <c r="S7" s="97"/>
      <c r="T7" s="72" t="s">
        <v>15</v>
      </c>
      <c r="U7" s="75"/>
      <c r="V7" s="72" t="s">
        <v>16</v>
      </c>
      <c r="W7" s="97"/>
      <c r="X7" s="12" t="s">
        <v>17</v>
      </c>
      <c r="Y7" s="97"/>
      <c r="Z7" s="12" t="s">
        <v>11</v>
      </c>
      <c r="AA7" s="97"/>
      <c r="AB7" s="151" t="s">
        <v>18</v>
      </c>
      <c r="AC7" s="97"/>
      <c r="AD7" s="12" t="s">
        <v>19</v>
      </c>
      <c r="AE7" s="112"/>
      <c r="AF7" s="12" t="s">
        <v>20</v>
      </c>
    </row>
    <row r="8" spans="1:37" s="1" customFormat="1" ht="12">
      <c r="D8" s="15" t="s">
        <v>21</v>
      </c>
      <c r="F8" s="15" t="s">
        <v>21</v>
      </c>
      <c r="H8" s="16" t="s">
        <v>21</v>
      </c>
      <c r="I8" s="68"/>
      <c r="J8" s="16" t="s">
        <v>21</v>
      </c>
      <c r="K8" s="68"/>
      <c r="L8" s="16" t="s">
        <v>21</v>
      </c>
      <c r="N8" s="16" t="s">
        <v>21</v>
      </c>
      <c r="O8" s="71"/>
      <c r="P8" s="15" t="s">
        <v>21</v>
      </c>
      <c r="Q8" s="71"/>
      <c r="R8" s="15" t="s">
        <v>21</v>
      </c>
      <c r="S8" s="98"/>
      <c r="T8" s="15" t="s">
        <v>21</v>
      </c>
      <c r="U8" s="98"/>
      <c r="V8" s="15" t="s">
        <v>21</v>
      </c>
      <c r="W8" s="98"/>
      <c r="X8" s="15" t="s">
        <v>21</v>
      </c>
      <c r="Y8" s="98"/>
      <c r="Z8" s="15" t="s">
        <v>21</v>
      </c>
      <c r="AA8" s="113"/>
      <c r="AB8" s="15" t="s">
        <v>21</v>
      </c>
      <c r="AC8" s="113"/>
      <c r="AD8" s="15" t="s">
        <v>21</v>
      </c>
      <c r="AE8" s="98"/>
      <c r="AF8" s="15" t="s">
        <v>21</v>
      </c>
      <c r="AG8" s="112"/>
      <c r="AH8" s="113"/>
      <c r="AI8" s="113"/>
      <c r="AJ8" s="113"/>
      <c r="AK8" s="98"/>
    </row>
    <row r="9" spans="1:37">
      <c r="D9" s="17" t="s">
        <v>22</v>
      </c>
      <c r="E9" s="13"/>
      <c r="F9" s="18" t="s">
        <v>23</v>
      </c>
      <c r="G9" s="13"/>
      <c r="H9" s="19" t="s">
        <v>23</v>
      </c>
      <c r="I9" s="73"/>
      <c r="J9" s="19" t="s">
        <v>23</v>
      </c>
      <c r="K9" s="73"/>
      <c r="L9" s="19" t="s">
        <v>23</v>
      </c>
      <c r="M9" s="74"/>
      <c r="N9" s="19" t="s">
        <v>23</v>
      </c>
      <c r="O9" s="19"/>
      <c r="P9" s="17" t="s">
        <v>22</v>
      </c>
      <c r="Q9" s="19"/>
      <c r="R9" s="18" t="s">
        <v>23</v>
      </c>
      <c r="S9" s="97"/>
      <c r="T9" s="17" t="s">
        <v>22</v>
      </c>
      <c r="U9" s="97"/>
      <c r="V9" s="17" t="s">
        <v>22</v>
      </c>
      <c r="W9" s="97"/>
      <c r="X9" s="17" t="s">
        <v>22</v>
      </c>
      <c r="Y9" s="97"/>
      <c r="Z9" s="18" t="s">
        <v>23</v>
      </c>
      <c r="AA9" s="97"/>
      <c r="AB9" s="17" t="s">
        <v>22</v>
      </c>
      <c r="AC9" s="97"/>
      <c r="AD9" s="18" t="s">
        <v>23</v>
      </c>
      <c r="AE9" s="112"/>
      <c r="AF9" s="18" t="s">
        <v>23</v>
      </c>
    </row>
    <row r="10" spans="1:37">
      <c r="B10" s="20"/>
      <c r="C10" s="20"/>
      <c r="D10" s="17"/>
      <c r="E10" s="13"/>
      <c r="F10" s="17"/>
      <c r="G10" s="13"/>
      <c r="H10" s="21"/>
      <c r="I10" s="70"/>
      <c r="J10" s="21"/>
      <c r="K10" s="70"/>
      <c r="L10" s="21"/>
      <c r="M10" s="70"/>
      <c r="N10" s="21"/>
      <c r="O10" s="21"/>
      <c r="P10" s="75"/>
      <c r="Q10" s="21"/>
      <c r="R10" s="75"/>
      <c r="S10" s="97"/>
      <c r="T10" s="75"/>
      <c r="U10" s="75"/>
      <c r="V10" s="75"/>
      <c r="W10" s="97"/>
      <c r="X10" s="75"/>
      <c r="Y10" s="97"/>
      <c r="Z10" s="97"/>
      <c r="AA10" s="97"/>
      <c r="AB10" s="97"/>
      <c r="AC10" s="97"/>
      <c r="AD10" s="75"/>
      <c r="AE10" s="97"/>
      <c r="AF10" s="75"/>
    </row>
    <row r="11" spans="1:37">
      <c r="B11" s="22" t="s">
        <v>24</v>
      </c>
      <c r="C11" s="22"/>
      <c r="D11" s="23">
        <f>P11</f>
        <v>1863795</v>
      </c>
      <c r="E11" s="24"/>
      <c r="F11" s="23">
        <f t="shared" ref="F11:F16" si="0">X11+V11+R11+T11</f>
        <v>4025279</v>
      </c>
      <c r="G11" s="24"/>
      <c r="H11" s="25">
        <f>SUM(Z11:AF11)</f>
        <v>2580809.6607572301</v>
      </c>
      <c r="I11" s="76"/>
      <c r="J11" s="25">
        <v>2055789</v>
      </c>
      <c r="K11" s="76"/>
      <c r="L11" s="25">
        <v>1474475</v>
      </c>
      <c r="M11" s="76"/>
      <c r="N11" s="25">
        <v>654802</v>
      </c>
      <c r="O11" s="25"/>
      <c r="P11" s="59">
        <v>1863795</v>
      </c>
      <c r="Q11" s="25"/>
      <c r="R11" s="59">
        <v>1081468</v>
      </c>
      <c r="S11" s="92"/>
      <c r="T11" s="59">
        <v>1105485</v>
      </c>
      <c r="U11" s="59"/>
      <c r="V11" s="59">
        <v>991830</v>
      </c>
      <c r="W11" s="92"/>
      <c r="X11" s="59">
        <v>846496</v>
      </c>
      <c r="Y11" s="92"/>
      <c r="Z11" s="92">
        <v>871070.66075723001</v>
      </c>
      <c r="AA11" s="92"/>
      <c r="AB11" s="92">
        <v>769544</v>
      </c>
      <c r="AC11" s="92"/>
      <c r="AD11" s="59">
        <v>547577</v>
      </c>
      <c r="AE11" s="92">
        <v>0</v>
      </c>
      <c r="AF11" s="59">
        <v>392618</v>
      </c>
      <c r="AG11" s="7"/>
      <c r="AI11" s="118"/>
    </row>
    <row r="12" spans="1:37">
      <c r="B12" s="22" t="s">
        <v>25</v>
      </c>
      <c r="C12" s="22"/>
      <c r="D12" s="23">
        <f>P12</f>
        <v>-1769867</v>
      </c>
      <c r="E12" s="24"/>
      <c r="F12" s="23">
        <f t="shared" si="0"/>
        <v>-3849682</v>
      </c>
      <c r="G12" s="24"/>
      <c r="H12" s="25">
        <f>SUM(Z12:AF12)</f>
        <v>-2388299</v>
      </c>
      <c r="I12" s="76"/>
      <c r="J12" s="25">
        <v>-1893513</v>
      </c>
      <c r="K12" s="76"/>
      <c r="L12" s="25">
        <v>-1357837</v>
      </c>
      <c r="M12" s="76"/>
      <c r="N12" s="25">
        <v>-626193</v>
      </c>
      <c r="O12" s="25"/>
      <c r="P12" s="59">
        <v>-1769867</v>
      </c>
      <c r="Q12" s="25"/>
      <c r="R12" s="59">
        <v>-1005775</v>
      </c>
      <c r="S12" s="92"/>
      <c r="T12" s="59">
        <v>-1055133</v>
      </c>
      <c r="U12" s="59"/>
      <c r="V12" s="59">
        <v>-920017</v>
      </c>
      <c r="W12" s="92"/>
      <c r="X12" s="59">
        <v>-868757</v>
      </c>
      <c r="Y12" s="92"/>
      <c r="Z12" s="92">
        <v>-830961</v>
      </c>
      <c r="AA12" s="92"/>
      <c r="AB12" s="92">
        <v>-688638</v>
      </c>
      <c r="AC12" s="92"/>
      <c r="AD12" s="59">
        <v>-487224</v>
      </c>
      <c r="AE12" s="92">
        <v>0</v>
      </c>
      <c r="AF12" s="59">
        <v>-381476</v>
      </c>
      <c r="AG12" s="7"/>
      <c r="AI12" s="118"/>
    </row>
    <row r="13" spans="1:37">
      <c r="B13" s="22" t="s">
        <v>26</v>
      </c>
      <c r="C13" s="22"/>
      <c r="D13" s="23">
        <f>+P13</f>
        <v>-99525</v>
      </c>
      <c r="E13" s="24"/>
      <c r="F13" s="23">
        <f t="shared" si="0"/>
        <v>-240749</v>
      </c>
      <c r="G13" s="24"/>
      <c r="H13" s="25">
        <f>SUM(Z13:AF13)</f>
        <v>-202963</v>
      </c>
      <c r="I13" s="76"/>
      <c r="J13" s="25">
        <v>-161160</v>
      </c>
      <c r="K13" s="76"/>
      <c r="L13" s="25">
        <v>-161839</v>
      </c>
      <c r="M13" s="77"/>
      <c r="N13" s="25">
        <v>-46816</v>
      </c>
      <c r="O13" s="25"/>
      <c r="P13" s="59">
        <v>-99525</v>
      </c>
      <c r="Q13" s="25"/>
      <c r="R13" s="99">
        <v>-55664</v>
      </c>
      <c r="S13" s="100"/>
      <c r="T13" s="99">
        <v>-56182</v>
      </c>
      <c r="U13" s="101"/>
      <c r="V13" s="99">
        <v>-84692</v>
      </c>
      <c r="W13" s="100"/>
      <c r="X13" s="99">
        <v>-44211</v>
      </c>
      <c r="Y13" s="100"/>
      <c r="Z13" s="92">
        <f>-43084-Z16</f>
        <v>-42748</v>
      </c>
      <c r="AA13" s="104"/>
      <c r="AB13" s="92">
        <v>-103201</v>
      </c>
      <c r="AC13" s="104"/>
      <c r="AD13" s="59">
        <v>-29487</v>
      </c>
      <c r="AE13" s="92">
        <v>0</v>
      </c>
      <c r="AF13" s="59">
        <v>-27527</v>
      </c>
      <c r="AG13" s="7"/>
      <c r="AI13" s="118"/>
    </row>
    <row r="14" spans="1:37">
      <c r="B14" s="22" t="s">
        <v>27</v>
      </c>
      <c r="C14" s="22"/>
      <c r="D14" s="23">
        <f>+P14</f>
        <v>-7161</v>
      </c>
      <c r="E14" s="24"/>
      <c r="F14" s="23">
        <f t="shared" si="0"/>
        <v>-20122</v>
      </c>
      <c r="G14" s="24"/>
      <c r="H14" s="25">
        <f t="shared" ref="H14:H17" si="1">SUM(Z14:AF14)</f>
        <v>-13095</v>
      </c>
      <c r="I14" s="76"/>
      <c r="J14" s="25">
        <v>-9730</v>
      </c>
      <c r="K14" s="76"/>
      <c r="L14" s="25">
        <v>-6702</v>
      </c>
      <c r="M14" s="76"/>
      <c r="N14" s="25">
        <v>-3222</v>
      </c>
      <c r="O14" s="25"/>
      <c r="P14" s="59">
        <v>-7161</v>
      </c>
      <c r="Q14" s="25"/>
      <c r="R14" s="59">
        <v>-4613</v>
      </c>
      <c r="S14" s="92"/>
      <c r="T14" s="59">
        <f>-6328</f>
        <v>-6328</v>
      </c>
      <c r="U14" s="59"/>
      <c r="V14" s="59">
        <v>-4470</v>
      </c>
      <c r="W14" s="92"/>
      <c r="X14" s="59">
        <v>-4711</v>
      </c>
      <c r="Y14" s="92"/>
      <c r="Z14" s="92">
        <v>-4749</v>
      </c>
      <c r="AA14" s="92"/>
      <c r="AB14" s="92">
        <v>-3029</v>
      </c>
      <c r="AC14" s="92"/>
      <c r="AD14" s="59">
        <v>-2732</v>
      </c>
      <c r="AE14" s="92">
        <v>0</v>
      </c>
      <c r="AF14" s="59">
        <v>-2585</v>
      </c>
      <c r="AG14" s="7"/>
      <c r="AI14" s="118"/>
    </row>
    <row r="15" spans="1:37">
      <c r="B15" s="26" t="s">
        <v>88</v>
      </c>
      <c r="C15" s="26"/>
      <c r="D15" s="23">
        <f t="shared" ref="D15:D24" si="2">+P15</f>
        <v>4732</v>
      </c>
      <c r="E15" s="24"/>
      <c r="F15" s="23">
        <f t="shared" si="0"/>
        <v>-2564</v>
      </c>
      <c r="G15" s="24"/>
      <c r="H15" s="25">
        <f t="shared" si="1"/>
        <v>3243</v>
      </c>
      <c r="I15" s="76"/>
      <c r="J15" s="78">
        <v>-3840</v>
      </c>
      <c r="K15" s="79"/>
      <c r="L15" s="78">
        <v>0</v>
      </c>
      <c r="M15" s="79"/>
      <c r="N15" s="78">
        <v>0</v>
      </c>
      <c r="O15" s="78"/>
      <c r="P15" s="59">
        <v>4732</v>
      </c>
      <c r="Q15" s="78"/>
      <c r="R15" s="102">
        <v>1598</v>
      </c>
      <c r="S15" s="103"/>
      <c r="T15" s="102">
        <v>-7134</v>
      </c>
      <c r="U15" s="102"/>
      <c r="V15" s="102">
        <v>2616</v>
      </c>
      <c r="W15" s="103"/>
      <c r="X15" s="102">
        <v>356</v>
      </c>
      <c r="Y15" s="103"/>
      <c r="Z15" s="103">
        <v>643</v>
      </c>
      <c r="AA15" s="103"/>
      <c r="AB15" s="103">
        <v>1308</v>
      </c>
      <c r="AC15" s="103"/>
      <c r="AD15" s="102">
        <v>1437</v>
      </c>
      <c r="AE15" s="103">
        <v>0</v>
      </c>
      <c r="AF15" s="102">
        <v>-145</v>
      </c>
      <c r="AG15" s="7"/>
      <c r="AI15" s="118"/>
    </row>
    <row r="16" spans="1:37">
      <c r="B16" s="26" t="s">
        <v>28</v>
      </c>
      <c r="C16" s="26"/>
      <c r="D16" s="23">
        <f t="shared" si="2"/>
        <v>0</v>
      </c>
      <c r="E16" s="24"/>
      <c r="F16" s="23">
        <f t="shared" si="0"/>
        <v>-51971</v>
      </c>
      <c r="G16" s="24"/>
      <c r="H16" s="25">
        <f t="shared" si="1"/>
        <v>-336</v>
      </c>
      <c r="I16" s="76"/>
      <c r="J16" s="78"/>
      <c r="K16" s="79"/>
      <c r="L16" s="78"/>
      <c r="M16" s="79"/>
      <c r="N16" s="78"/>
      <c r="O16" s="78"/>
      <c r="P16" s="59">
        <v>0</v>
      </c>
      <c r="Q16" s="78"/>
      <c r="R16" s="102">
        <v>-51971</v>
      </c>
      <c r="S16" s="103"/>
      <c r="T16" s="102"/>
      <c r="U16" s="102"/>
      <c r="V16" s="102"/>
      <c r="W16" s="103"/>
      <c r="X16" s="102"/>
      <c r="Y16" s="103"/>
      <c r="Z16" s="103">
        <v>-336</v>
      </c>
      <c r="AA16" s="103"/>
      <c r="AB16" s="103"/>
      <c r="AC16" s="103"/>
      <c r="AD16" s="102"/>
      <c r="AE16" s="103"/>
      <c r="AF16" s="102"/>
      <c r="AG16" s="7"/>
      <c r="AI16" s="118"/>
    </row>
    <row r="17" spans="1:37">
      <c r="B17" s="27"/>
      <c r="C17" s="27"/>
      <c r="D17" s="28"/>
      <c r="E17" s="24"/>
      <c r="F17" s="28"/>
      <c r="G17" s="24"/>
      <c r="H17" s="25">
        <f t="shared" si="1"/>
        <v>0</v>
      </c>
      <c r="I17" s="76"/>
      <c r="J17" s="25"/>
      <c r="K17" s="76"/>
      <c r="L17" s="25"/>
      <c r="M17" s="76"/>
      <c r="N17" s="25"/>
      <c r="O17" s="25"/>
      <c r="P17" s="59"/>
      <c r="Q17" s="25"/>
      <c r="R17" s="59"/>
      <c r="S17" s="92"/>
      <c r="T17" s="59"/>
      <c r="U17" s="59"/>
      <c r="V17" s="59"/>
      <c r="W17" s="92"/>
      <c r="X17" s="59"/>
      <c r="Y17" s="92"/>
      <c r="Z17" s="92"/>
      <c r="AA17" s="92"/>
      <c r="AB17" s="92"/>
      <c r="AC17" s="92"/>
      <c r="AD17" s="59"/>
      <c r="AE17" s="92"/>
      <c r="AF17" s="59"/>
      <c r="AG17" s="7"/>
      <c r="AI17" s="118"/>
    </row>
    <row r="18" spans="1:37" s="2" customFormat="1">
      <c r="B18" s="27" t="s">
        <v>87</v>
      </c>
      <c r="C18" s="27"/>
      <c r="D18" s="29">
        <f>SUM(D11:D16)</f>
        <v>-8026</v>
      </c>
      <c r="E18" s="30"/>
      <c r="F18" s="29">
        <f>SUM(F11:F16)</f>
        <v>-139809</v>
      </c>
      <c r="G18" s="30"/>
      <c r="H18" s="31">
        <f>SUM(H11:H16)</f>
        <v>-20640.339242769871</v>
      </c>
      <c r="I18" s="77"/>
      <c r="J18" s="31">
        <f>SUM(J11:J15)</f>
        <v>-12454</v>
      </c>
      <c r="K18" s="77">
        <f>SUM(K11:K15)</f>
        <v>0</v>
      </c>
      <c r="L18" s="31">
        <f>SUM(L11:L15)</f>
        <v>-51903</v>
      </c>
      <c r="M18" s="77">
        <f>SUM(M11:M15)</f>
        <v>0</v>
      </c>
      <c r="N18" s="31">
        <f>SUM(N11:N15)</f>
        <v>-21429</v>
      </c>
      <c r="O18" s="77"/>
      <c r="P18" s="34">
        <f>SUM(P11:P16)</f>
        <v>-8026</v>
      </c>
      <c r="Q18" s="77"/>
      <c r="R18" s="34">
        <f>SUM(R11:R16)</f>
        <v>-34957</v>
      </c>
      <c r="S18" s="104">
        <f>SUM(S11:S15)</f>
        <v>0</v>
      </c>
      <c r="T18" s="34">
        <v>-19292</v>
      </c>
      <c r="U18" s="104"/>
      <c r="V18" s="34">
        <f t="shared" ref="V18:AF18" si="3">SUM(V11:V15)</f>
        <v>-14733</v>
      </c>
      <c r="W18" s="104"/>
      <c r="X18" s="34">
        <f t="shared" si="3"/>
        <v>-70827</v>
      </c>
      <c r="Y18" s="104">
        <f t="shared" si="3"/>
        <v>0</v>
      </c>
      <c r="Z18" s="34">
        <f>SUM(Z11:Z16)</f>
        <v>-7080.3392427699873</v>
      </c>
      <c r="AA18" s="83">
        <f t="shared" si="3"/>
        <v>0</v>
      </c>
      <c r="AB18" s="34">
        <f t="shared" si="3"/>
        <v>-24016</v>
      </c>
      <c r="AC18" s="83">
        <f t="shared" si="3"/>
        <v>0</v>
      </c>
      <c r="AD18" s="40">
        <f t="shared" si="3"/>
        <v>29571</v>
      </c>
      <c r="AE18" s="83">
        <f t="shared" si="3"/>
        <v>0</v>
      </c>
      <c r="AF18" s="40">
        <f t="shared" si="3"/>
        <v>-19115</v>
      </c>
      <c r="AG18" s="7"/>
      <c r="AH18" s="119"/>
      <c r="AI18" s="118"/>
      <c r="AJ18" s="119"/>
      <c r="AK18" s="119"/>
    </row>
    <row r="19" spans="1:37">
      <c r="B19" s="27"/>
      <c r="C19" s="27"/>
      <c r="D19" s="23"/>
      <c r="E19" s="24"/>
      <c r="F19" s="23"/>
      <c r="G19" s="24"/>
      <c r="H19" s="25"/>
      <c r="I19" s="76"/>
      <c r="J19" s="25"/>
      <c r="K19" s="76"/>
      <c r="L19" s="25"/>
      <c r="M19" s="76"/>
      <c r="N19" s="25"/>
      <c r="O19" s="25"/>
      <c r="P19" s="59"/>
      <c r="Q19" s="25"/>
      <c r="R19" s="59"/>
      <c r="S19" s="92"/>
      <c r="T19" s="59"/>
      <c r="U19" s="59"/>
      <c r="V19" s="59"/>
      <c r="W19" s="92"/>
      <c r="X19" s="59"/>
      <c r="Y19" s="92"/>
      <c r="Z19" s="80"/>
      <c r="AA19" s="80"/>
      <c r="AB19" s="80"/>
      <c r="AC19" s="80"/>
      <c r="AD19" s="36"/>
      <c r="AE19" s="80"/>
      <c r="AF19" s="36"/>
      <c r="AG19" s="7"/>
      <c r="AI19" s="118"/>
    </row>
    <row r="20" spans="1:37">
      <c r="B20" s="22" t="s">
        <v>29</v>
      </c>
      <c r="C20" s="22"/>
      <c r="D20" s="23">
        <f t="shared" si="2"/>
        <v>191</v>
      </c>
      <c r="E20" s="24"/>
      <c r="F20" s="23">
        <f t="shared" ref="F20:F24" si="4">X20+V20+R20+T20</f>
        <v>644</v>
      </c>
      <c r="G20" s="24"/>
      <c r="H20" s="25">
        <f t="shared" ref="H20:H26" si="5">SUM(Z20:AF20)</f>
        <v>824</v>
      </c>
      <c r="I20" s="76"/>
      <c r="J20" s="25">
        <v>275</v>
      </c>
      <c r="K20" s="76">
        <v>0</v>
      </c>
      <c r="L20" s="25">
        <v>44</v>
      </c>
      <c r="M20" s="76"/>
      <c r="N20" s="25">
        <v>104</v>
      </c>
      <c r="O20" s="25"/>
      <c r="P20" s="59">
        <v>191</v>
      </c>
      <c r="Q20" s="25"/>
      <c r="R20" s="59">
        <v>115</v>
      </c>
      <c r="S20" s="92"/>
      <c r="T20" s="59">
        <v>152</v>
      </c>
      <c r="U20" s="59"/>
      <c r="V20" s="59">
        <v>207</v>
      </c>
      <c r="W20" s="92"/>
      <c r="X20" s="59">
        <v>170</v>
      </c>
      <c r="Y20" s="92"/>
      <c r="Z20" s="80">
        <v>199</v>
      </c>
      <c r="AA20" s="80"/>
      <c r="AB20" s="80">
        <v>110</v>
      </c>
      <c r="AC20" s="80"/>
      <c r="AD20" s="36">
        <v>254</v>
      </c>
      <c r="AE20" s="80">
        <v>0</v>
      </c>
      <c r="AF20" s="36">
        <v>261</v>
      </c>
      <c r="AG20" s="7"/>
      <c r="AI20" s="118"/>
    </row>
    <row r="21" spans="1:37">
      <c r="B21" s="22" t="s">
        <v>30</v>
      </c>
      <c r="C21" s="22"/>
      <c r="D21" s="23">
        <f t="shared" si="2"/>
        <v>-3786</v>
      </c>
      <c r="E21" s="24"/>
      <c r="F21" s="23">
        <f t="shared" si="4"/>
        <v>-7026</v>
      </c>
      <c r="G21" s="24"/>
      <c r="H21" s="25">
        <f t="shared" si="5"/>
        <v>-8068</v>
      </c>
      <c r="I21" s="76"/>
      <c r="J21" s="25">
        <v>-6093</v>
      </c>
      <c r="K21" s="76">
        <v>0</v>
      </c>
      <c r="L21" s="25">
        <v>-3913</v>
      </c>
      <c r="M21" s="76"/>
      <c r="N21" s="25">
        <v>-1364</v>
      </c>
      <c r="O21" s="25"/>
      <c r="P21" s="59">
        <v>-3786</v>
      </c>
      <c r="Q21" s="25"/>
      <c r="R21" s="59">
        <v>-2126</v>
      </c>
      <c r="S21" s="92"/>
      <c r="T21" s="59">
        <v>-1803</v>
      </c>
      <c r="U21" s="59"/>
      <c r="V21" s="59">
        <v>-1710</v>
      </c>
      <c r="W21" s="92"/>
      <c r="X21" s="59">
        <v>-1387</v>
      </c>
      <c r="Y21" s="92"/>
      <c r="Z21" s="80">
        <v>-1105</v>
      </c>
      <c r="AA21" s="80"/>
      <c r="AB21" s="80">
        <v>-2300</v>
      </c>
      <c r="AC21" s="80"/>
      <c r="AD21" s="36">
        <v>-2223</v>
      </c>
      <c r="AE21" s="80">
        <v>0</v>
      </c>
      <c r="AF21" s="36">
        <v>-2440</v>
      </c>
      <c r="AG21" s="7"/>
      <c r="AI21" s="118"/>
    </row>
    <row r="22" spans="1:37">
      <c r="B22" s="22" t="s">
        <v>86</v>
      </c>
      <c r="C22" s="22"/>
      <c r="D22" s="23">
        <f t="shared" si="2"/>
        <v>-8282</v>
      </c>
      <c r="F22" s="23">
        <f t="shared" si="4"/>
        <v>-33963.699999999997</v>
      </c>
      <c r="H22" s="25">
        <f t="shared" si="5"/>
        <v>49218</v>
      </c>
      <c r="I22" s="76"/>
      <c r="J22" s="5">
        <v>27730</v>
      </c>
      <c r="K22" s="6">
        <v>0</v>
      </c>
      <c r="L22" s="5">
        <v>16274</v>
      </c>
      <c r="N22" s="5">
        <v>10377</v>
      </c>
      <c r="P22" s="59">
        <v>-8282</v>
      </c>
      <c r="R22" s="59">
        <v>-45793</v>
      </c>
      <c r="T22" s="7">
        <f>39204+0.3</f>
        <v>39204.300000000003</v>
      </c>
      <c r="V22" s="7">
        <v>-7015</v>
      </c>
      <c r="X22" s="7">
        <v>-20360</v>
      </c>
      <c r="Z22" s="8">
        <v>10160</v>
      </c>
      <c r="AB22" s="8">
        <v>32128</v>
      </c>
      <c r="AD22" s="7">
        <v>3601</v>
      </c>
      <c r="AE22" s="8">
        <v>0</v>
      </c>
      <c r="AF22" s="7">
        <v>3329</v>
      </c>
      <c r="AG22" s="7"/>
      <c r="AI22" s="118"/>
    </row>
    <row r="23" spans="1:37">
      <c r="B23" s="22" t="s">
        <v>89</v>
      </c>
      <c r="C23" s="22"/>
      <c r="D23" s="23">
        <f t="shared" si="2"/>
        <v>0</v>
      </c>
      <c r="E23" s="24"/>
      <c r="F23" s="23">
        <f t="shared" si="4"/>
        <v>0</v>
      </c>
      <c r="G23" s="24"/>
      <c r="H23" s="25">
        <f t="shared" si="5"/>
        <v>0</v>
      </c>
      <c r="I23" s="76"/>
      <c r="J23" s="25">
        <v>162</v>
      </c>
      <c r="K23" s="76">
        <v>0</v>
      </c>
      <c r="L23" s="25">
        <v>-1449</v>
      </c>
      <c r="M23" s="76"/>
      <c r="N23" s="25">
        <v>0</v>
      </c>
      <c r="O23" s="25"/>
      <c r="P23" s="59">
        <v>0</v>
      </c>
      <c r="Q23" s="25"/>
      <c r="R23" s="59">
        <v>0</v>
      </c>
      <c r="S23" s="92"/>
      <c r="T23" s="59">
        <v>0</v>
      </c>
      <c r="U23" s="59"/>
      <c r="V23" s="59">
        <v>0</v>
      </c>
      <c r="W23" s="92"/>
      <c r="X23" s="59">
        <v>0</v>
      </c>
      <c r="Y23" s="92"/>
      <c r="Z23" s="92">
        <v>0</v>
      </c>
      <c r="AA23" s="92"/>
      <c r="AB23" s="92">
        <v>0</v>
      </c>
      <c r="AC23" s="92"/>
      <c r="AD23" s="59">
        <v>0</v>
      </c>
      <c r="AE23" s="92">
        <v>0</v>
      </c>
      <c r="AF23" s="59">
        <v>0</v>
      </c>
      <c r="AG23" s="7"/>
      <c r="AI23" s="118"/>
    </row>
    <row r="24" spans="1:37">
      <c r="B24" s="26" t="s">
        <v>90</v>
      </c>
      <c r="C24" s="26"/>
      <c r="D24" s="23">
        <f t="shared" si="2"/>
        <v>0</v>
      </c>
      <c r="E24" s="24"/>
      <c r="F24" s="23">
        <f t="shared" si="4"/>
        <v>952</v>
      </c>
      <c r="G24" s="24"/>
      <c r="H24" s="32">
        <f t="shared" si="5"/>
        <v>-1510</v>
      </c>
      <c r="I24" s="76"/>
      <c r="J24" s="32">
        <v>-1489</v>
      </c>
      <c r="K24" s="76">
        <v>0</v>
      </c>
      <c r="L24" s="32">
        <v>631</v>
      </c>
      <c r="M24" s="76"/>
      <c r="N24" s="32">
        <v>-1252</v>
      </c>
      <c r="O24" s="76"/>
      <c r="P24" s="59"/>
      <c r="Q24" s="25"/>
      <c r="R24" s="59">
        <v>1000</v>
      </c>
      <c r="S24" s="92"/>
      <c r="T24" s="92">
        <v>0</v>
      </c>
      <c r="U24" s="92"/>
      <c r="V24" s="92">
        <v>0</v>
      </c>
      <c r="W24" s="92"/>
      <c r="X24" s="92">
        <v>-48</v>
      </c>
      <c r="Y24" s="92"/>
      <c r="Z24" s="92">
        <v>-8</v>
      </c>
      <c r="AA24" s="92"/>
      <c r="AB24" s="92">
        <v>-801</v>
      </c>
      <c r="AC24" s="92"/>
      <c r="AD24" s="28">
        <v>-5</v>
      </c>
      <c r="AE24" s="92">
        <v>0</v>
      </c>
      <c r="AF24" s="28">
        <v>-696</v>
      </c>
      <c r="AG24" s="7"/>
      <c r="AI24" s="118"/>
    </row>
    <row r="25" spans="1:37">
      <c r="B25" s="33" t="s">
        <v>91</v>
      </c>
      <c r="C25" s="33"/>
      <c r="D25" s="34">
        <f>SUM(D18:D24)</f>
        <v>-19903</v>
      </c>
      <c r="E25" s="24"/>
      <c r="F25" s="34">
        <f>SUM(F18:F24)</f>
        <v>-179202.7</v>
      </c>
      <c r="G25" s="24"/>
      <c r="H25" s="35">
        <f>SUM(H18:H24)</f>
        <v>19823.660757230129</v>
      </c>
      <c r="I25" s="77">
        <f t="shared" ref="I25" si="6">SUM(I18:I24)</f>
        <v>0</v>
      </c>
      <c r="J25" s="35">
        <f>ROUND(SUM(J18:J24),0)</f>
        <v>8131</v>
      </c>
      <c r="K25" s="77">
        <f t="shared" ref="K25:P25" si="7">ROUND(SUM(K18:K24),0)</f>
        <v>0</v>
      </c>
      <c r="L25" s="35">
        <f t="shared" si="7"/>
        <v>-40316</v>
      </c>
      <c r="M25" s="77"/>
      <c r="N25" s="35">
        <f t="shared" si="7"/>
        <v>-13564</v>
      </c>
      <c r="O25" s="35"/>
      <c r="P25" s="34">
        <f t="shared" si="7"/>
        <v>-19903</v>
      </c>
      <c r="Q25" s="35"/>
      <c r="R25" s="34">
        <f>ROUND(SUM(R18:R24),0)</f>
        <v>-81761</v>
      </c>
      <c r="S25" s="104"/>
      <c r="T25" s="34">
        <v>18261</v>
      </c>
      <c r="U25" s="104"/>
      <c r="V25" s="34">
        <f>ROUND(SUM(V18:V24),0)</f>
        <v>-23251</v>
      </c>
      <c r="W25" s="104"/>
      <c r="X25" s="34">
        <f>ROUND(SUM(X18:X24),0)</f>
        <v>-92452</v>
      </c>
      <c r="Y25" s="104"/>
      <c r="Z25" s="34">
        <f>ROUND(SUM(Z18:Z24),0)</f>
        <v>2166</v>
      </c>
      <c r="AA25" s="104"/>
      <c r="AB25" s="34">
        <f>ROUND(SUM(AB18:AB24),0)</f>
        <v>5121</v>
      </c>
      <c r="AC25" s="104"/>
      <c r="AD25" s="114">
        <f>ROUND(SUM(AD18:AD24),0)</f>
        <v>31198</v>
      </c>
      <c r="AE25" s="104"/>
      <c r="AF25" s="114">
        <f>ROUND(SUM(AF18:AF24),0)</f>
        <v>-18661</v>
      </c>
      <c r="AG25" s="7"/>
      <c r="AI25" s="118"/>
    </row>
    <row r="26" spans="1:37">
      <c r="B26" s="26" t="s">
        <v>92</v>
      </c>
      <c r="C26" s="26"/>
      <c r="D26" s="23">
        <f>+P26</f>
        <v>-6683</v>
      </c>
      <c r="E26" s="24"/>
      <c r="F26" s="23">
        <f>X26+V26+R26+T26</f>
        <v>-12027</v>
      </c>
      <c r="G26" s="24"/>
      <c r="H26" s="36">
        <f t="shared" si="5"/>
        <v>-25428</v>
      </c>
      <c r="I26" s="80"/>
      <c r="J26" s="81">
        <v>-21580</v>
      </c>
      <c r="K26" s="82">
        <v>0</v>
      </c>
      <c r="L26" s="81">
        <v>-3979</v>
      </c>
      <c r="M26" s="82"/>
      <c r="N26" s="81">
        <v>-405</v>
      </c>
      <c r="O26" s="81"/>
      <c r="P26" s="59">
        <v>-6683</v>
      </c>
      <c r="Q26" s="81"/>
      <c r="R26" s="36">
        <v>-8978</v>
      </c>
      <c r="S26" s="80"/>
      <c r="T26" s="36">
        <v>805</v>
      </c>
      <c r="U26" s="36"/>
      <c r="V26" s="36">
        <v>-11201</v>
      </c>
      <c r="W26" s="80"/>
      <c r="X26" s="36">
        <v>7347</v>
      </c>
      <c r="Y26" s="80"/>
      <c r="Z26" s="80">
        <v>4830</v>
      </c>
      <c r="AA26" s="80"/>
      <c r="AB26" s="80">
        <v>-15822</v>
      </c>
      <c r="AC26" s="80"/>
      <c r="AD26" s="36">
        <v>-11518</v>
      </c>
      <c r="AE26" s="80">
        <v>0</v>
      </c>
      <c r="AF26" s="36">
        <v>-2918</v>
      </c>
      <c r="AG26" s="7"/>
      <c r="AI26" s="118"/>
    </row>
    <row r="27" spans="1:37" s="2" customFormat="1">
      <c r="A27" s="3"/>
      <c r="B27" s="22"/>
      <c r="C27" s="22"/>
      <c r="D27" s="23"/>
      <c r="E27" s="24"/>
      <c r="F27" s="23"/>
      <c r="G27" s="24"/>
      <c r="H27" s="37"/>
      <c r="I27" s="83"/>
      <c r="J27" s="84"/>
      <c r="K27" s="85"/>
      <c r="L27" s="84"/>
      <c r="M27" s="85"/>
      <c r="N27" s="84"/>
      <c r="O27" s="84"/>
      <c r="P27" s="37"/>
      <c r="Q27" s="84"/>
      <c r="R27" s="37"/>
      <c r="S27" s="83"/>
      <c r="T27" s="37"/>
      <c r="U27" s="37"/>
      <c r="V27" s="37"/>
      <c r="W27" s="83"/>
      <c r="X27" s="37"/>
      <c r="Y27" s="83"/>
      <c r="Z27" s="83"/>
      <c r="AA27" s="83"/>
      <c r="AB27" s="83"/>
      <c r="AC27" s="83"/>
      <c r="AD27" s="37"/>
      <c r="AE27" s="83"/>
      <c r="AF27" s="37"/>
      <c r="AG27" s="7"/>
      <c r="AH27" s="119"/>
      <c r="AI27" s="120"/>
      <c r="AJ27" s="119"/>
      <c r="AK27" s="119"/>
    </row>
    <row r="28" spans="1:37" s="2" customFormat="1">
      <c r="A28" s="3"/>
      <c r="B28" s="38" t="s">
        <v>93</v>
      </c>
      <c r="C28" s="38"/>
      <c r="D28" s="39">
        <f>D25+D26</f>
        <v>-26586</v>
      </c>
      <c r="E28" s="24"/>
      <c r="F28" s="39">
        <f>F25+F26</f>
        <v>-191229.7</v>
      </c>
      <c r="G28" s="24"/>
      <c r="H28" s="40">
        <f>H25+H26</f>
        <v>-5604.3392427698709</v>
      </c>
      <c r="I28" s="83">
        <f t="shared" ref="I28" si="8">I25+I26</f>
        <v>0</v>
      </c>
      <c r="J28" s="40">
        <f>ROUND(J25+J26,0)</f>
        <v>-13449</v>
      </c>
      <c r="K28" s="83">
        <f t="shared" ref="K28:P28" si="9">ROUND(K25+K26,0)</f>
        <v>0</v>
      </c>
      <c r="L28" s="40">
        <f t="shared" si="9"/>
        <v>-44295</v>
      </c>
      <c r="M28" s="83"/>
      <c r="N28" s="40">
        <f t="shared" si="9"/>
        <v>-13969</v>
      </c>
      <c r="O28" s="83"/>
      <c r="P28" s="40">
        <f t="shared" si="9"/>
        <v>-26586</v>
      </c>
      <c r="Q28" s="83"/>
      <c r="R28" s="40">
        <f>ROUND(R25+R26,0)</f>
        <v>-90739</v>
      </c>
      <c r="S28" s="83"/>
      <c r="T28" s="40">
        <v>19066</v>
      </c>
      <c r="U28" s="83"/>
      <c r="V28" s="40">
        <f>ROUND(V25+V26,0)</f>
        <v>-34452</v>
      </c>
      <c r="W28" s="83"/>
      <c r="X28" s="40">
        <f>ROUND(X25+X26,0)</f>
        <v>-85105</v>
      </c>
      <c r="Y28" s="83"/>
      <c r="Z28" s="40">
        <f>ROUND(Z25+Z26,0)</f>
        <v>6996</v>
      </c>
      <c r="AA28" s="83"/>
      <c r="AB28" s="40">
        <f>ROUND(AB25+AB26,0)</f>
        <v>-10701</v>
      </c>
      <c r="AC28" s="83"/>
      <c r="AD28" s="40">
        <f>ROUND(AD25+AD26,0)</f>
        <v>19680</v>
      </c>
      <c r="AE28" s="83"/>
      <c r="AF28" s="40">
        <f>ROUND(AF25+AF26,0)</f>
        <v>-21579</v>
      </c>
      <c r="AG28" s="7"/>
      <c r="AH28" s="119"/>
      <c r="AI28" s="120"/>
      <c r="AJ28" s="119"/>
      <c r="AK28" s="119"/>
    </row>
    <row r="29" spans="1:37" s="2" customFormat="1">
      <c r="A29" s="3"/>
      <c r="B29" s="27"/>
      <c r="C29" s="27"/>
      <c r="D29" s="23"/>
      <c r="E29" s="24"/>
      <c r="F29" s="23"/>
      <c r="G29" s="24"/>
      <c r="H29" s="37"/>
      <c r="I29" s="83"/>
      <c r="J29" s="84"/>
      <c r="K29" s="85"/>
      <c r="L29" s="84"/>
      <c r="M29" s="85"/>
      <c r="N29" s="84"/>
      <c r="O29" s="84"/>
      <c r="P29" s="37"/>
      <c r="Q29" s="84"/>
      <c r="R29" s="37"/>
      <c r="S29" s="83"/>
      <c r="T29" s="37"/>
      <c r="U29" s="37"/>
      <c r="V29" s="37"/>
      <c r="W29" s="83"/>
      <c r="X29" s="37"/>
      <c r="Y29" s="83"/>
      <c r="Z29" s="83"/>
      <c r="AA29" s="83"/>
      <c r="AB29" s="83"/>
      <c r="AC29" s="83"/>
      <c r="AD29" s="37"/>
      <c r="AE29" s="83"/>
      <c r="AF29" s="37"/>
      <c r="AG29" s="7"/>
      <c r="AH29" s="119"/>
      <c r="AI29" s="120"/>
      <c r="AJ29" s="119"/>
      <c r="AK29" s="119"/>
    </row>
    <row r="30" spans="1:37">
      <c r="B30" s="26" t="s">
        <v>31</v>
      </c>
      <c r="C30" s="26"/>
      <c r="D30" s="23">
        <f>+P30</f>
        <v>1633</v>
      </c>
      <c r="E30" s="24"/>
      <c r="F30" s="23">
        <f>X30+V30+R30+T30</f>
        <v>33323</v>
      </c>
      <c r="G30" s="24"/>
      <c r="H30" s="25">
        <f t="shared" ref="H30" si="10">SUM(Z30:AF30)</f>
        <v>9034</v>
      </c>
      <c r="I30" s="76"/>
      <c r="J30" s="25">
        <v>1684</v>
      </c>
      <c r="K30" s="76"/>
      <c r="L30" s="25">
        <v>1681</v>
      </c>
      <c r="M30" s="76"/>
      <c r="N30" s="25">
        <v>0</v>
      </c>
      <c r="O30" s="25"/>
      <c r="P30" s="59">
        <v>1633</v>
      </c>
      <c r="Q30" s="25"/>
      <c r="R30" s="59">
        <v>19387</v>
      </c>
      <c r="S30" s="92"/>
      <c r="T30" s="59">
        <v>5856</v>
      </c>
      <c r="U30" s="59"/>
      <c r="V30" s="59">
        <v>3502</v>
      </c>
      <c r="W30" s="92"/>
      <c r="X30" s="59">
        <v>4578</v>
      </c>
      <c r="Y30" s="92"/>
      <c r="Z30" s="92">
        <v>4982</v>
      </c>
      <c r="AA30" s="92"/>
      <c r="AB30" s="92">
        <v>1096</v>
      </c>
      <c r="AC30" s="92"/>
      <c r="AD30" s="59">
        <v>980</v>
      </c>
      <c r="AE30" s="92">
        <v>0</v>
      </c>
      <c r="AF30" s="59">
        <v>1976</v>
      </c>
      <c r="AG30" s="7"/>
      <c r="AI30" s="118"/>
    </row>
    <row r="31" spans="1:37" s="2" customFormat="1" ht="31.8" customHeight="1">
      <c r="B31" s="41" t="s">
        <v>94</v>
      </c>
      <c r="C31" s="41"/>
      <c r="D31" s="42">
        <f>ROUND(D28+D30,0)</f>
        <v>-24953</v>
      </c>
      <c r="E31" s="43"/>
      <c r="F31" s="42">
        <f>ROUND(F28+F30,0)</f>
        <v>-157907</v>
      </c>
      <c r="G31" s="43"/>
      <c r="H31" s="44">
        <f>H28+H30</f>
        <v>3429.6607572301291</v>
      </c>
      <c r="I31" s="86">
        <f t="shared" ref="I31" si="11">I28+I30</f>
        <v>0</v>
      </c>
      <c r="J31" s="44">
        <f>ROUND(J28+J30,0)</f>
        <v>-11765</v>
      </c>
      <c r="K31" s="86">
        <f t="shared" ref="K31:N31" si="12">ROUND(K28+K30,0)</f>
        <v>0</v>
      </c>
      <c r="L31" s="44">
        <f t="shared" si="12"/>
        <v>-42614</v>
      </c>
      <c r="M31" s="86"/>
      <c r="N31" s="44">
        <f t="shared" si="12"/>
        <v>-13969</v>
      </c>
      <c r="O31" s="86"/>
      <c r="P31" s="42">
        <f>ROUND(P28+P30,0)</f>
        <v>-24953</v>
      </c>
      <c r="Q31" s="86"/>
      <c r="R31" s="42">
        <f>ROUND(R28+R30,0)</f>
        <v>-71352</v>
      </c>
      <c r="S31" s="105"/>
      <c r="T31" s="42">
        <v>24922</v>
      </c>
      <c r="U31" s="105"/>
      <c r="V31" s="42">
        <f>ROUND(V28+V30,0)</f>
        <v>-30950</v>
      </c>
      <c r="W31" s="105"/>
      <c r="X31" s="42">
        <f>ROUND(X28+X30,0)</f>
        <v>-80527</v>
      </c>
      <c r="Y31" s="105"/>
      <c r="Z31" s="42">
        <f>ROUND(Z28+Z30,0)</f>
        <v>11978</v>
      </c>
      <c r="AA31" s="105"/>
      <c r="AB31" s="42">
        <f>ROUND(AB28+AB30,0)</f>
        <v>-9605</v>
      </c>
      <c r="AC31" s="105"/>
      <c r="AD31" s="42">
        <f>ROUND(AD28+AD30,0)</f>
        <v>20660</v>
      </c>
      <c r="AE31" s="105"/>
      <c r="AF31" s="42">
        <f>ROUND(AF28+AF30,0)</f>
        <v>-19603</v>
      </c>
      <c r="AG31" s="7"/>
      <c r="AH31" s="119"/>
      <c r="AI31" s="118"/>
      <c r="AJ31" s="119"/>
      <c r="AK31" s="119"/>
    </row>
    <row r="32" spans="1:37">
      <c r="B32" s="22"/>
      <c r="C32" s="22"/>
      <c r="D32" s="23"/>
      <c r="E32" s="24"/>
      <c r="F32" s="23"/>
      <c r="G32" s="24"/>
      <c r="H32" s="25"/>
      <c r="I32" s="76"/>
      <c r="J32" s="25"/>
      <c r="K32" s="76"/>
      <c r="L32" s="25"/>
      <c r="M32" s="76"/>
      <c r="N32" s="25"/>
      <c r="O32" s="25"/>
      <c r="P32" s="59"/>
      <c r="Q32" s="25"/>
      <c r="R32" s="59"/>
      <c r="S32" s="92"/>
      <c r="T32" s="59"/>
      <c r="U32" s="59"/>
      <c r="V32" s="59"/>
      <c r="W32" s="92"/>
      <c r="X32" s="59"/>
      <c r="Y32" s="92"/>
      <c r="Z32" s="92"/>
      <c r="AA32" s="92"/>
      <c r="AB32" s="92"/>
      <c r="AC32" s="92"/>
      <c r="AD32" s="59"/>
      <c r="AE32" s="92"/>
      <c r="AF32" s="59"/>
    </row>
    <row r="33" spans="2:32">
      <c r="B33" s="45"/>
      <c r="C33" s="45"/>
      <c r="D33" s="23"/>
      <c r="E33" s="24"/>
      <c r="F33" s="23"/>
      <c r="G33" s="24"/>
      <c r="H33" s="25"/>
      <c r="I33" s="76"/>
      <c r="J33" s="25"/>
      <c r="K33" s="76"/>
      <c r="L33" s="25"/>
      <c r="M33" s="76"/>
      <c r="N33" s="25"/>
      <c r="O33" s="25"/>
      <c r="P33" s="59"/>
      <c r="Q33" s="25"/>
      <c r="R33" s="59"/>
      <c r="S33" s="92"/>
      <c r="T33" s="59"/>
      <c r="U33" s="59"/>
      <c r="V33" s="59"/>
      <c r="W33" s="92"/>
      <c r="X33" s="59"/>
      <c r="Y33" s="92"/>
      <c r="Z33" s="92"/>
      <c r="AA33" s="92"/>
      <c r="AB33" s="92"/>
      <c r="AC33" s="92"/>
      <c r="AD33" s="59"/>
      <c r="AE33" s="92"/>
      <c r="AF33" s="59"/>
    </row>
    <row r="34" spans="2:32">
      <c r="B34" s="45"/>
      <c r="C34" s="45"/>
      <c r="D34" s="23"/>
      <c r="E34" s="24"/>
      <c r="F34" s="23"/>
      <c r="G34" s="24"/>
      <c r="H34" s="25"/>
      <c r="I34" s="76"/>
      <c r="J34" s="25"/>
      <c r="K34" s="76"/>
      <c r="L34" s="25"/>
      <c r="M34" s="76"/>
      <c r="N34" s="25"/>
      <c r="O34" s="25"/>
      <c r="P34" s="59"/>
      <c r="Q34" s="25"/>
      <c r="R34" s="59"/>
      <c r="S34" s="92"/>
      <c r="T34" s="59"/>
      <c r="U34" s="59"/>
      <c r="V34" s="59"/>
      <c r="W34" s="92"/>
      <c r="X34" s="59"/>
      <c r="Y34" s="92"/>
      <c r="Z34" s="92"/>
      <c r="AA34" s="92"/>
      <c r="AB34" s="92"/>
      <c r="AC34" s="92"/>
      <c r="AD34" s="59"/>
      <c r="AE34" s="92"/>
      <c r="AF34" s="59"/>
    </row>
    <row r="35" spans="2:32">
      <c r="B35" s="46"/>
      <c r="C35" s="46"/>
      <c r="D35" s="23"/>
      <c r="E35" s="24"/>
      <c r="F35" s="23"/>
      <c r="G35" s="24"/>
      <c r="H35" s="47"/>
      <c r="I35" s="87"/>
      <c r="J35" s="47"/>
      <c r="K35" s="87"/>
      <c r="L35" s="47"/>
      <c r="M35" s="87"/>
      <c r="N35" s="47"/>
      <c r="O35" s="47"/>
      <c r="P35" s="88"/>
      <c r="Q35" s="47"/>
      <c r="R35" s="88"/>
      <c r="S35" s="106"/>
      <c r="T35" s="88"/>
      <c r="U35" s="88"/>
      <c r="V35" s="88"/>
      <c r="W35" s="106"/>
      <c r="X35" s="88"/>
      <c r="Y35" s="106"/>
      <c r="Z35" s="106"/>
      <c r="AA35" s="106"/>
      <c r="AB35" s="106"/>
      <c r="AC35" s="106"/>
      <c r="AD35" s="88"/>
      <c r="AE35" s="106"/>
      <c r="AF35" s="88"/>
    </row>
    <row r="36" spans="2:32" ht="13.8">
      <c r="B36" s="48" t="s">
        <v>32</v>
      </c>
      <c r="C36" s="48"/>
      <c r="D36" s="23"/>
      <c r="E36" s="24"/>
      <c r="F36" s="23"/>
      <c r="G36" s="24"/>
      <c r="H36" s="47"/>
      <c r="I36" s="87"/>
      <c r="J36" s="47"/>
      <c r="K36" s="87"/>
      <c r="L36" s="47"/>
      <c r="M36" s="87"/>
      <c r="N36" s="47"/>
      <c r="O36" s="47"/>
      <c r="P36" s="88"/>
      <c r="Q36" s="47"/>
      <c r="R36" s="88"/>
      <c r="S36" s="106"/>
      <c r="T36" s="88"/>
      <c r="U36" s="88"/>
      <c r="V36" s="88"/>
      <c r="W36" s="106"/>
      <c r="X36" s="88"/>
      <c r="Y36" s="106"/>
      <c r="Z36" s="106"/>
      <c r="AA36" s="106"/>
      <c r="AB36" s="106"/>
      <c r="AC36" s="106"/>
      <c r="AD36" s="88"/>
      <c r="AE36" s="106"/>
      <c r="AF36" s="88"/>
    </row>
    <row r="37" spans="2:32" ht="13.8">
      <c r="B37" s="48"/>
      <c r="C37" s="48"/>
      <c r="D37" s="49" t="s">
        <v>33</v>
      </c>
      <c r="E37" s="24"/>
      <c r="F37" s="154" t="s">
        <v>34</v>
      </c>
      <c r="G37" s="154"/>
      <c r="H37" s="154"/>
      <c r="I37" s="154"/>
      <c r="J37" s="154"/>
      <c r="K37" s="154"/>
      <c r="L37" s="154"/>
      <c r="M37" s="154"/>
      <c r="N37" s="154"/>
      <c r="O37" s="50"/>
      <c r="P37" s="49" t="s">
        <v>33</v>
      </c>
      <c r="Q37" s="50"/>
      <c r="R37" s="49" t="s">
        <v>95</v>
      </c>
      <c r="S37" s="107"/>
      <c r="T37" s="49" t="s">
        <v>35</v>
      </c>
      <c r="U37" s="108"/>
      <c r="V37" s="49" t="s">
        <v>33</v>
      </c>
      <c r="W37" s="107"/>
      <c r="X37" s="49" t="s">
        <v>36</v>
      </c>
      <c r="Y37" s="107"/>
      <c r="Z37" s="49" t="s">
        <v>34</v>
      </c>
      <c r="AA37" s="115"/>
      <c r="AB37" s="49" t="s">
        <v>35</v>
      </c>
      <c r="AC37" s="115"/>
      <c r="AD37" s="49" t="s">
        <v>33</v>
      </c>
      <c r="AE37" s="106"/>
      <c r="AF37" s="49" t="s">
        <v>36</v>
      </c>
    </row>
    <row r="38" spans="2:32">
      <c r="B38" s="13"/>
      <c r="C38" s="13"/>
      <c r="D38" s="51" t="s">
        <v>37</v>
      </c>
      <c r="E38" s="52"/>
      <c r="F38" s="51" t="s">
        <v>38</v>
      </c>
      <c r="G38" s="52"/>
      <c r="H38" s="53" t="s">
        <v>39</v>
      </c>
      <c r="I38" s="89"/>
      <c r="J38" s="53" t="s">
        <v>40</v>
      </c>
      <c r="K38" s="71"/>
      <c r="L38" s="53" t="s">
        <v>41</v>
      </c>
      <c r="M38" s="71"/>
      <c r="N38" s="53" t="s">
        <v>42</v>
      </c>
      <c r="O38" s="14"/>
      <c r="P38" s="51" t="s">
        <v>37</v>
      </c>
      <c r="Q38" s="14"/>
      <c r="R38" s="51" t="s">
        <v>38</v>
      </c>
      <c r="S38" s="109"/>
      <c r="T38" s="51" t="s">
        <v>38</v>
      </c>
      <c r="U38" s="109"/>
      <c r="V38" s="51" t="s">
        <v>38</v>
      </c>
      <c r="W38" s="109"/>
      <c r="X38" s="51" t="s">
        <v>38</v>
      </c>
      <c r="Y38" s="109"/>
      <c r="Z38" s="51" t="s">
        <v>39</v>
      </c>
      <c r="AA38" s="112"/>
      <c r="AB38" s="51" t="s">
        <v>39</v>
      </c>
      <c r="AC38" s="112"/>
      <c r="AD38" s="51" t="s">
        <v>39</v>
      </c>
      <c r="AE38" s="116"/>
      <c r="AF38" s="51" t="s">
        <v>39</v>
      </c>
    </row>
    <row r="39" spans="2:32">
      <c r="D39" s="17" t="s">
        <v>22</v>
      </c>
      <c r="E39" s="13"/>
      <c r="F39" s="19" t="s">
        <v>23</v>
      </c>
      <c r="G39" s="13"/>
      <c r="H39" s="19" t="s">
        <v>23</v>
      </c>
      <c r="I39" s="73"/>
      <c r="J39" s="19" t="s">
        <v>23</v>
      </c>
      <c r="K39" s="73"/>
      <c r="L39" s="19" t="s">
        <v>23</v>
      </c>
      <c r="M39" s="74"/>
      <c r="N39" s="19" t="s">
        <v>23</v>
      </c>
      <c r="O39" s="19"/>
      <c r="P39" s="17" t="s">
        <v>22</v>
      </c>
      <c r="Q39" s="19"/>
      <c r="R39" s="17" t="s">
        <v>96</v>
      </c>
      <c r="S39" s="97"/>
      <c r="T39" s="17" t="s">
        <v>22</v>
      </c>
      <c r="U39" s="97"/>
      <c r="V39" s="17" t="s">
        <v>22</v>
      </c>
      <c r="W39" s="97"/>
      <c r="X39" s="17" t="s">
        <v>22</v>
      </c>
      <c r="Y39" s="97"/>
      <c r="Z39" s="18" t="s">
        <v>23</v>
      </c>
      <c r="AA39" s="97"/>
      <c r="AB39" s="18" t="s">
        <v>23</v>
      </c>
      <c r="AC39" s="97"/>
      <c r="AD39" s="18" t="s">
        <v>23</v>
      </c>
      <c r="AE39" s="112"/>
      <c r="AF39" s="18" t="s">
        <v>23</v>
      </c>
    </row>
    <row r="40" spans="2:32">
      <c r="D40" s="17"/>
      <c r="E40" s="13"/>
      <c r="F40" s="17"/>
      <c r="G40" s="13"/>
      <c r="H40" s="19"/>
      <c r="I40" s="73"/>
      <c r="J40" s="19"/>
      <c r="K40" s="73"/>
      <c r="L40" s="19"/>
      <c r="M40" s="74"/>
      <c r="N40" s="19"/>
      <c r="O40" s="19"/>
      <c r="P40" s="17"/>
      <c r="Q40" s="19"/>
      <c r="R40" s="17"/>
      <c r="S40" s="97"/>
      <c r="T40" s="17"/>
      <c r="U40" s="97"/>
      <c r="V40" s="17"/>
      <c r="W40" s="97"/>
      <c r="X40" s="17"/>
      <c r="Y40" s="97"/>
      <c r="Z40" s="18"/>
      <c r="AA40" s="97"/>
      <c r="AB40" s="18"/>
      <c r="AC40" s="97"/>
      <c r="AD40" s="18"/>
      <c r="AE40" s="112"/>
      <c r="AF40" s="18"/>
    </row>
    <row r="41" spans="2:32">
      <c r="B41" s="27" t="s">
        <v>43</v>
      </c>
      <c r="C41" s="27"/>
      <c r="D41" s="23"/>
      <c r="E41" s="24"/>
      <c r="F41" s="23"/>
      <c r="G41" s="24"/>
      <c r="H41" s="21"/>
      <c r="I41" s="70"/>
      <c r="J41" s="21"/>
      <c r="K41" s="70"/>
      <c r="L41" s="21"/>
      <c r="M41" s="70"/>
      <c r="N41" s="21"/>
      <c r="O41" s="21"/>
      <c r="P41" s="75"/>
      <c r="Q41" s="21"/>
      <c r="R41" s="75"/>
      <c r="S41" s="97"/>
      <c r="T41" s="75"/>
      <c r="U41" s="75"/>
      <c r="V41" s="75"/>
      <c r="W41" s="97"/>
      <c r="X41" s="75"/>
      <c r="Y41" s="97"/>
      <c r="Z41" s="97"/>
      <c r="AA41" s="97"/>
      <c r="AB41" s="97"/>
      <c r="AC41" s="97"/>
      <c r="AD41" s="75"/>
      <c r="AE41" s="97"/>
      <c r="AF41" s="75"/>
    </row>
    <row r="42" spans="2:32">
      <c r="B42" s="54" t="s">
        <v>44</v>
      </c>
      <c r="C42" s="54"/>
      <c r="D42" s="23"/>
      <c r="E42" s="24"/>
      <c r="F42" s="23"/>
      <c r="G42" s="24"/>
      <c r="H42" s="55"/>
      <c r="I42" s="90"/>
      <c r="J42" s="55"/>
      <c r="K42" s="90"/>
      <c r="L42" s="55"/>
      <c r="M42" s="90"/>
      <c r="N42" s="55"/>
      <c r="O42" s="55"/>
      <c r="P42" s="91"/>
      <c r="Q42" s="55"/>
      <c r="R42" s="91"/>
      <c r="S42" s="110"/>
      <c r="T42" s="91"/>
      <c r="U42" s="91"/>
      <c r="V42" s="91"/>
      <c r="W42" s="110"/>
      <c r="X42" s="91"/>
      <c r="Y42" s="110"/>
      <c r="Z42" s="110"/>
      <c r="AA42" s="110"/>
      <c r="AB42" s="110"/>
      <c r="AC42" s="110"/>
      <c r="AD42" s="91"/>
      <c r="AE42" s="110"/>
      <c r="AF42" s="91"/>
    </row>
    <row r="43" spans="2:32">
      <c r="B43" s="56" t="s">
        <v>45</v>
      </c>
      <c r="C43" s="56"/>
      <c r="D43" s="23">
        <f>P43</f>
        <v>44990</v>
      </c>
      <c r="E43" s="24"/>
      <c r="F43" s="23">
        <f>R43</f>
        <v>28593</v>
      </c>
      <c r="G43" s="24"/>
      <c r="H43" s="25">
        <f>Z43</f>
        <v>97807</v>
      </c>
      <c r="I43" s="76"/>
      <c r="J43" s="25">
        <v>126779</v>
      </c>
      <c r="K43" s="76">
        <v>0</v>
      </c>
      <c r="L43" s="25">
        <v>17343</v>
      </c>
      <c r="M43" s="76"/>
      <c r="N43" s="25">
        <v>9143</v>
      </c>
      <c r="O43" s="25"/>
      <c r="P43" s="92">
        <v>44990</v>
      </c>
      <c r="Q43" s="25"/>
      <c r="R43" s="92">
        <v>28593</v>
      </c>
      <c r="S43" s="111"/>
      <c r="T43" s="92">
        <v>57187</v>
      </c>
      <c r="U43" s="111"/>
      <c r="V43" s="92">
        <v>67305</v>
      </c>
      <c r="W43" s="111"/>
      <c r="X43" s="92">
        <v>51930</v>
      </c>
      <c r="Y43" s="111"/>
      <c r="Z43" s="92">
        <v>97807</v>
      </c>
      <c r="AA43" s="92"/>
      <c r="AB43" s="92">
        <v>138674</v>
      </c>
      <c r="AC43" s="92"/>
      <c r="AD43" s="59">
        <v>107676</v>
      </c>
      <c r="AE43" s="92"/>
      <c r="AF43" s="59">
        <v>130457</v>
      </c>
    </row>
    <row r="44" spans="2:32">
      <c r="B44" s="56" t="s">
        <v>46</v>
      </c>
      <c r="C44" s="56"/>
      <c r="D44" s="23">
        <f>P44</f>
        <v>102968</v>
      </c>
      <c r="E44" s="24"/>
      <c r="F44" s="23">
        <f t="shared" ref="F44:F48" si="13">R44</f>
        <v>178830</v>
      </c>
      <c r="G44" s="24"/>
      <c r="H44" s="25">
        <f t="shared" ref="H44:H48" si="14">Z44</f>
        <v>201578</v>
      </c>
      <c r="I44" s="76"/>
      <c r="J44" s="25">
        <v>56275</v>
      </c>
      <c r="K44" s="76">
        <v>0</v>
      </c>
      <c r="L44" s="25">
        <v>74165</v>
      </c>
      <c r="M44" s="76"/>
      <c r="N44" s="25">
        <v>50403</v>
      </c>
      <c r="O44" s="25"/>
      <c r="P44" s="92">
        <v>102968</v>
      </c>
      <c r="Q44" s="25"/>
      <c r="R44" s="92">
        <v>178830</v>
      </c>
      <c r="S44" s="111"/>
      <c r="T44" s="92">
        <v>197594</v>
      </c>
      <c r="U44" s="111"/>
      <c r="V44" s="92">
        <v>173500</v>
      </c>
      <c r="W44" s="111"/>
      <c r="X44" s="92">
        <v>180290</v>
      </c>
      <c r="Y44" s="111"/>
      <c r="Z44" s="92">
        <v>201578</v>
      </c>
      <c r="AA44" s="92"/>
      <c r="AB44" s="92">
        <v>274876</v>
      </c>
      <c r="AC44" s="92"/>
      <c r="AD44" s="59">
        <v>47428</v>
      </c>
      <c r="AE44" s="92"/>
      <c r="AF44" s="59">
        <v>42542</v>
      </c>
    </row>
    <row r="45" spans="2:32">
      <c r="B45" s="56" t="s">
        <v>47</v>
      </c>
      <c r="C45" s="56"/>
      <c r="D45" s="23">
        <f>P45</f>
        <v>0</v>
      </c>
      <c r="E45" s="24"/>
      <c r="F45" s="23">
        <f t="shared" si="13"/>
        <v>2315</v>
      </c>
      <c r="G45" s="24"/>
      <c r="H45" s="25">
        <f t="shared" si="14"/>
        <v>5948</v>
      </c>
      <c r="I45" s="76"/>
      <c r="J45" s="25">
        <v>0</v>
      </c>
      <c r="K45" s="76"/>
      <c r="L45" s="25">
        <v>0</v>
      </c>
      <c r="M45" s="76"/>
      <c r="N45" s="25">
        <v>0</v>
      </c>
      <c r="O45" s="25"/>
      <c r="P45" s="92">
        <v>0</v>
      </c>
      <c r="Q45" s="25"/>
      <c r="R45" s="92">
        <v>2315</v>
      </c>
      <c r="S45" s="111"/>
      <c r="T45" s="92">
        <v>2314</v>
      </c>
      <c r="U45" s="111"/>
      <c r="V45" s="92">
        <v>7802</v>
      </c>
      <c r="W45" s="111"/>
      <c r="X45" s="92">
        <v>5569</v>
      </c>
      <c r="Y45" s="111"/>
      <c r="Z45" s="92">
        <v>5948</v>
      </c>
      <c r="AA45" s="92"/>
      <c r="AB45" s="92">
        <v>0</v>
      </c>
      <c r="AC45" s="92"/>
      <c r="AD45" s="59">
        <v>0</v>
      </c>
      <c r="AE45" s="92"/>
      <c r="AF45" s="59">
        <v>0</v>
      </c>
    </row>
    <row r="46" spans="2:32">
      <c r="B46" s="56" t="s">
        <v>48</v>
      </c>
      <c r="C46" s="56"/>
      <c r="D46" s="23">
        <f t="shared" ref="D46:D58" si="15">P46</f>
        <v>470462</v>
      </c>
      <c r="E46" s="24"/>
      <c r="F46" s="23">
        <f t="shared" si="13"/>
        <v>510683</v>
      </c>
      <c r="G46" s="24"/>
      <c r="H46" s="25">
        <f t="shared" si="14"/>
        <v>381248</v>
      </c>
      <c r="I46" s="76"/>
      <c r="J46" s="25">
        <v>276966</v>
      </c>
      <c r="K46" s="76">
        <v>0</v>
      </c>
      <c r="L46" s="25">
        <v>156368</v>
      </c>
      <c r="M46" s="76"/>
      <c r="N46" s="25">
        <v>134771</v>
      </c>
      <c r="O46" s="25"/>
      <c r="P46" s="92">
        <v>470462</v>
      </c>
      <c r="Q46" s="25"/>
      <c r="R46" s="92">
        <v>510683</v>
      </c>
      <c r="S46" s="111"/>
      <c r="T46" s="92">
        <v>468159</v>
      </c>
      <c r="U46" s="111"/>
      <c r="V46" s="92">
        <v>430510</v>
      </c>
      <c r="W46" s="111"/>
      <c r="X46" s="92">
        <v>378017</v>
      </c>
      <c r="Y46" s="111"/>
      <c r="Z46" s="92">
        <v>381248</v>
      </c>
      <c r="AA46" s="92"/>
      <c r="AB46" s="92">
        <v>301653</v>
      </c>
      <c r="AC46" s="92"/>
      <c r="AD46" s="59">
        <v>220615</v>
      </c>
      <c r="AE46" s="92"/>
      <c r="AF46" s="59">
        <v>160943</v>
      </c>
    </row>
    <row r="47" spans="2:32">
      <c r="B47" s="56" t="s">
        <v>49</v>
      </c>
      <c r="C47" s="56"/>
      <c r="D47" s="23">
        <f t="shared" si="15"/>
        <v>57060</v>
      </c>
      <c r="E47" s="24"/>
      <c r="F47" s="23">
        <f t="shared" si="13"/>
        <v>42228</v>
      </c>
      <c r="G47" s="24"/>
      <c r="H47" s="25">
        <f t="shared" si="14"/>
        <v>45462</v>
      </c>
      <c r="I47" s="76"/>
      <c r="J47" s="25">
        <v>43058</v>
      </c>
      <c r="K47" s="76">
        <v>0</v>
      </c>
      <c r="L47" s="25">
        <v>17487</v>
      </c>
      <c r="M47" s="76"/>
      <c r="N47" s="25">
        <v>40077</v>
      </c>
      <c r="O47" s="25"/>
      <c r="P47" s="92">
        <v>57060</v>
      </c>
      <c r="Q47" s="25"/>
      <c r="R47" s="92">
        <v>42228</v>
      </c>
      <c r="S47" s="111"/>
      <c r="T47" s="92">
        <v>70549</v>
      </c>
      <c r="U47" s="111"/>
      <c r="V47" s="92">
        <v>48939</v>
      </c>
      <c r="W47" s="111"/>
      <c r="X47" s="92">
        <v>56640</v>
      </c>
      <c r="Y47" s="111"/>
      <c r="Z47" s="92">
        <v>45462</v>
      </c>
      <c r="AA47" s="92"/>
      <c r="AB47" s="92">
        <v>47823</v>
      </c>
      <c r="AC47" s="92"/>
      <c r="AD47" s="59">
        <v>43199</v>
      </c>
      <c r="AE47" s="92"/>
      <c r="AF47" s="59">
        <v>52513</v>
      </c>
    </row>
    <row r="48" spans="2:32">
      <c r="B48" s="56" t="s">
        <v>50</v>
      </c>
      <c r="C48" s="56"/>
      <c r="D48" s="23">
        <f t="shared" si="15"/>
        <v>9097</v>
      </c>
      <c r="E48" s="24"/>
      <c r="F48" s="23">
        <f t="shared" si="13"/>
        <v>4787</v>
      </c>
      <c r="G48" s="24"/>
      <c r="H48" s="25">
        <f t="shared" si="14"/>
        <v>2940</v>
      </c>
      <c r="I48" s="76"/>
      <c r="J48" s="25">
        <v>18392</v>
      </c>
      <c r="K48" s="76">
        <v>0</v>
      </c>
      <c r="L48" s="25">
        <v>25748</v>
      </c>
      <c r="M48" s="76"/>
      <c r="N48" s="25">
        <v>0</v>
      </c>
      <c r="O48" s="25"/>
      <c r="P48" s="92">
        <v>9097</v>
      </c>
      <c r="Q48" s="25"/>
      <c r="R48" s="92">
        <v>4787</v>
      </c>
      <c r="S48" s="111"/>
      <c r="T48" s="92"/>
      <c r="U48" s="111"/>
      <c r="V48" s="92">
        <v>0</v>
      </c>
      <c r="W48" s="111"/>
      <c r="X48" s="92">
        <v>2940</v>
      </c>
      <c r="Y48" s="111"/>
      <c r="Z48" s="92">
        <v>2940</v>
      </c>
      <c r="AA48" s="92"/>
      <c r="AB48" s="92">
        <v>225</v>
      </c>
      <c r="AC48" s="92"/>
      <c r="AD48" s="59">
        <v>0</v>
      </c>
      <c r="AE48" s="92"/>
      <c r="AF48" s="59">
        <v>0</v>
      </c>
    </row>
    <row r="49" spans="2:32">
      <c r="B49" s="57" t="s">
        <v>51</v>
      </c>
      <c r="C49" s="57"/>
      <c r="D49" s="34">
        <f>SUM(D43:D48)</f>
        <v>684577</v>
      </c>
      <c r="E49" s="24"/>
      <c r="F49" s="34">
        <f>SUM(F43:F48)</f>
        <v>767436</v>
      </c>
      <c r="G49" s="24"/>
      <c r="H49" s="31">
        <f>SUM(H43:H48)</f>
        <v>734983</v>
      </c>
      <c r="I49" s="77">
        <f>SUM(I43:I48)</f>
        <v>0</v>
      </c>
      <c r="J49" s="31">
        <f>ROUND(SUM(J43:J48),0)</f>
        <v>521470</v>
      </c>
      <c r="K49" s="77">
        <f>ROUND(SUM(K43:K48),0)</f>
        <v>0</v>
      </c>
      <c r="L49" s="31">
        <f>ROUND(SUM(L43:L48),0)</f>
        <v>291111</v>
      </c>
      <c r="M49" s="77">
        <f>ROUND(SUM(M43:M48),0)</f>
        <v>0</v>
      </c>
      <c r="N49" s="31">
        <f>SUM(N43:N48)</f>
        <v>234394</v>
      </c>
      <c r="O49" s="77"/>
      <c r="P49" s="34">
        <f>SUM(P43:P48)</f>
        <v>684577</v>
      </c>
      <c r="Q49" s="77"/>
      <c r="R49" s="34">
        <f>SUM(R43:R48)</f>
        <v>767436</v>
      </c>
      <c r="S49" s="111"/>
      <c r="T49" s="34">
        <v>795803</v>
      </c>
      <c r="U49" s="111"/>
      <c r="V49" s="34">
        <f>SUM(V43:V48)</f>
        <v>728056</v>
      </c>
      <c r="W49" s="111"/>
      <c r="X49" s="34">
        <f>ROUND(SUM(X43:X48),0)</f>
        <v>675386</v>
      </c>
      <c r="Y49" s="111"/>
      <c r="Z49" s="34">
        <f>ROUND(SUM(Z43:Z48),0)</f>
        <v>734983</v>
      </c>
      <c r="AA49" s="92"/>
      <c r="AB49" s="34">
        <f t="shared" ref="AB49" si="16">SUM(AB43:AB48)</f>
        <v>763251</v>
      </c>
      <c r="AC49" s="92"/>
      <c r="AD49" s="34">
        <f>ROUND(SUM(AD43:AD48),0)</f>
        <v>418918</v>
      </c>
      <c r="AE49" s="92"/>
      <c r="AF49" s="34">
        <f>ROUND(SUM(AF43:AF48),0)</f>
        <v>386455</v>
      </c>
    </row>
    <row r="50" spans="2:32">
      <c r="B50" s="57"/>
      <c r="C50" s="57"/>
      <c r="D50" s="23"/>
      <c r="E50" s="24"/>
      <c r="F50" s="23"/>
      <c r="G50" s="24"/>
      <c r="H50" s="25"/>
      <c r="I50" s="76"/>
      <c r="J50" s="25"/>
      <c r="K50" s="76"/>
      <c r="L50" s="25"/>
      <c r="M50" s="76"/>
      <c r="N50" s="25"/>
      <c r="O50" s="25"/>
      <c r="P50" s="92"/>
      <c r="Q50" s="25"/>
      <c r="R50" s="92"/>
      <c r="S50" s="111"/>
      <c r="T50" s="92"/>
      <c r="U50" s="111"/>
      <c r="V50" s="92"/>
      <c r="W50" s="111"/>
      <c r="X50" s="92"/>
      <c r="Y50" s="111"/>
      <c r="Z50" s="92"/>
      <c r="AA50" s="92"/>
      <c r="AB50" s="92"/>
      <c r="AC50" s="92"/>
      <c r="AD50" s="59"/>
      <c r="AE50" s="92"/>
      <c r="AF50" s="59"/>
    </row>
    <row r="51" spans="2:32">
      <c r="B51" s="56" t="s">
        <v>52</v>
      </c>
      <c r="C51" s="56"/>
      <c r="D51" s="23">
        <f t="shared" si="15"/>
        <v>13508</v>
      </c>
      <c r="E51" s="24"/>
      <c r="F51" s="23">
        <f>R51</f>
        <v>14914</v>
      </c>
      <c r="G51" s="23"/>
      <c r="H51" s="58">
        <f>Z51</f>
        <v>23390</v>
      </c>
      <c r="I51" s="93"/>
      <c r="J51" s="64">
        <v>25632</v>
      </c>
      <c r="K51" s="93">
        <v>0</v>
      </c>
      <c r="L51" s="64">
        <v>11358</v>
      </c>
      <c r="M51" s="93"/>
      <c r="N51" s="64">
        <v>979</v>
      </c>
      <c r="O51" s="64"/>
      <c r="P51" s="94">
        <v>13508</v>
      </c>
      <c r="Q51" s="64"/>
      <c r="R51" s="94">
        <v>14914</v>
      </c>
      <c r="S51" s="111"/>
      <c r="T51" s="94">
        <v>16144</v>
      </c>
      <c r="U51" s="111"/>
      <c r="V51" s="94">
        <v>25963</v>
      </c>
      <c r="W51" s="111"/>
      <c r="X51" s="94">
        <v>24114</v>
      </c>
      <c r="Y51" s="111"/>
      <c r="Z51" s="94">
        <v>23390</v>
      </c>
      <c r="AA51" s="95"/>
      <c r="AB51" s="94">
        <v>27520</v>
      </c>
      <c r="AC51" s="95"/>
      <c r="AD51" s="58">
        <v>28462</v>
      </c>
      <c r="AE51" s="95">
        <v>0</v>
      </c>
      <c r="AF51" s="58">
        <v>28771</v>
      </c>
    </row>
    <row r="52" spans="2:32">
      <c r="B52" s="56" t="s">
        <v>53</v>
      </c>
      <c r="C52" s="56"/>
      <c r="D52" s="23">
        <f t="shared" si="15"/>
        <v>112282</v>
      </c>
      <c r="E52" s="24"/>
      <c r="F52" s="23">
        <f t="shared" ref="F52:F58" si="17">R52</f>
        <v>124259</v>
      </c>
      <c r="G52" s="23"/>
      <c r="H52" s="59">
        <f t="shared" ref="H52:H58" si="18">Z52</f>
        <v>111990</v>
      </c>
      <c r="I52" s="76"/>
      <c r="J52" s="25">
        <v>66818</v>
      </c>
      <c r="K52" s="76">
        <v>0</v>
      </c>
      <c r="L52" s="25">
        <v>57896</v>
      </c>
      <c r="M52" s="76"/>
      <c r="N52" s="25">
        <v>29254</v>
      </c>
      <c r="O52" s="25"/>
      <c r="P52" s="94">
        <v>112282</v>
      </c>
      <c r="Q52" s="25"/>
      <c r="R52" s="94">
        <v>124259</v>
      </c>
      <c r="S52" s="111"/>
      <c r="T52" s="92">
        <v>129382</v>
      </c>
      <c r="U52" s="111"/>
      <c r="V52" s="92">
        <v>128743</v>
      </c>
      <c r="W52" s="111"/>
      <c r="X52" s="92">
        <v>113172</v>
      </c>
      <c r="Y52" s="111"/>
      <c r="Z52" s="92">
        <v>111990</v>
      </c>
      <c r="AA52" s="92"/>
      <c r="AB52" s="92">
        <v>97751</v>
      </c>
      <c r="AC52" s="92"/>
      <c r="AD52" s="59">
        <v>70745</v>
      </c>
      <c r="AE52" s="92">
        <v>0</v>
      </c>
      <c r="AF52" s="59">
        <v>68603</v>
      </c>
    </row>
    <row r="53" spans="2:32">
      <c r="B53" s="56" t="s">
        <v>54</v>
      </c>
      <c r="C53" s="56"/>
      <c r="D53" s="23">
        <f t="shared" si="15"/>
        <v>6105</v>
      </c>
      <c r="E53" s="24"/>
      <c r="F53" s="23">
        <f t="shared" si="17"/>
        <v>6105</v>
      </c>
      <c r="G53" s="23"/>
      <c r="H53" s="59">
        <f t="shared" si="18"/>
        <v>1065</v>
      </c>
      <c r="I53" s="76"/>
      <c r="J53" s="25">
        <v>1715</v>
      </c>
      <c r="K53" s="76">
        <v>0</v>
      </c>
      <c r="L53" s="25">
        <v>10501</v>
      </c>
      <c r="M53" s="76"/>
      <c r="N53" s="25">
        <v>700</v>
      </c>
      <c r="O53" s="25"/>
      <c r="P53" s="94">
        <v>6105</v>
      </c>
      <c r="Q53" s="25"/>
      <c r="R53" s="94">
        <v>6105</v>
      </c>
      <c r="S53" s="111"/>
      <c r="T53" s="92">
        <v>6105</v>
      </c>
      <c r="U53" s="111"/>
      <c r="V53" s="92">
        <v>1065</v>
      </c>
      <c r="W53" s="111"/>
      <c r="X53" s="92">
        <v>1065</v>
      </c>
      <c r="Y53" s="111"/>
      <c r="Z53" s="92">
        <v>1065</v>
      </c>
      <c r="AA53" s="92"/>
      <c r="AB53" s="92">
        <v>1065</v>
      </c>
      <c r="AC53" s="92"/>
      <c r="AD53" s="59">
        <v>1065</v>
      </c>
      <c r="AE53" s="92">
        <v>0</v>
      </c>
      <c r="AF53" s="59">
        <v>1065</v>
      </c>
    </row>
    <row r="54" spans="2:32">
      <c r="B54" s="56" t="s">
        <v>55</v>
      </c>
      <c r="C54" s="56"/>
      <c r="D54" s="23">
        <f t="shared" si="15"/>
        <v>8327</v>
      </c>
      <c r="E54" s="24"/>
      <c r="F54" s="23">
        <f t="shared" si="17"/>
        <v>7964</v>
      </c>
      <c r="G54" s="23"/>
      <c r="H54" s="59">
        <v>32534</v>
      </c>
      <c r="I54" s="76"/>
      <c r="J54" s="25">
        <v>0</v>
      </c>
      <c r="K54" s="76"/>
      <c r="L54" s="25">
        <v>0</v>
      </c>
      <c r="M54" s="76"/>
      <c r="N54" s="25">
        <v>0</v>
      </c>
      <c r="O54" s="25"/>
      <c r="P54" s="94">
        <v>8327</v>
      </c>
      <c r="Q54" s="25"/>
      <c r="R54" s="94">
        <v>7964</v>
      </c>
      <c r="S54" s="111"/>
      <c r="T54" s="92">
        <v>8302</v>
      </c>
      <c r="U54" s="111"/>
      <c r="V54" s="92">
        <v>7933</v>
      </c>
      <c r="W54" s="111"/>
      <c r="X54" s="92">
        <v>30525</v>
      </c>
      <c r="Y54" s="111"/>
      <c r="Z54" s="92">
        <v>32534</v>
      </c>
      <c r="AA54" s="92"/>
      <c r="AB54" s="92">
        <v>0</v>
      </c>
      <c r="AC54" s="92"/>
      <c r="AD54" s="59">
        <v>0</v>
      </c>
      <c r="AE54" s="92"/>
      <c r="AF54" s="59">
        <v>0</v>
      </c>
    </row>
    <row r="55" spans="2:32">
      <c r="B55" s="56" t="s">
        <v>56</v>
      </c>
      <c r="C55" s="56"/>
      <c r="D55" s="23">
        <f t="shared" si="15"/>
        <v>70363</v>
      </c>
      <c r="E55" s="24"/>
      <c r="F55" s="23">
        <f t="shared" si="17"/>
        <v>66753</v>
      </c>
      <c r="G55" s="24"/>
      <c r="H55" s="25">
        <f t="shared" si="18"/>
        <v>118724</v>
      </c>
      <c r="I55" s="76"/>
      <c r="J55" s="25">
        <v>26231</v>
      </c>
      <c r="K55" s="76">
        <v>0</v>
      </c>
      <c r="L55" s="25">
        <v>16412</v>
      </c>
      <c r="M55" s="76"/>
      <c r="N55" s="25">
        <v>7245</v>
      </c>
      <c r="O55" s="25"/>
      <c r="P55" s="94">
        <v>70363</v>
      </c>
      <c r="Q55" s="25"/>
      <c r="R55" s="94">
        <v>66753</v>
      </c>
      <c r="S55" s="111"/>
      <c r="T55" s="92">
        <v>118724</v>
      </c>
      <c r="U55" s="111"/>
      <c r="V55" s="92">
        <v>118724</v>
      </c>
      <c r="W55" s="111"/>
      <c r="X55" s="92">
        <v>118724</v>
      </c>
      <c r="Y55" s="111"/>
      <c r="Z55" s="92">
        <v>118724</v>
      </c>
      <c r="AA55" s="92"/>
      <c r="AB55" s="92">
        <v>30824</v>
      </c>
      <c r="AC55" s="92"/>
      <c r="AD55" s="59">
        <v>26231</v>
      </c>
      <c r="AE55" s="92">
        <v>0</v>
      </c>
      <c r="AF55" s="59">
        <v>26231</v>
      </c>
    </row>
    <row r="56" spans="2:32">
      <c r="B56" s="60" t="s">
        <v>57</v>
      </c>
      <c r="C56" s="60"/>
      <c r="D56" s="23">
        <f t="shared" si="15"/>
        <v>9313</v>
      </c>
      <c r="E56" s="24"/>
      <c r="F56" s="23">
        <f t="shared" si="17"/>
        <v>6729</v>
      </c>
      <c r="G56" s="24"/>
      <c r="H56" s="25">
        <f t="shared" si="18"/>
        <v>2370</v>
      </c>
      <c r="I56" s="76"/>
      <c r="J56" s="25">
        <v>3893</v>
      </c>
      <c r="K56" s="76">
        <v>0</v>
      </c>
      <c r="L56" s="25">
        <v>1724</v>
      </c>
      <c r="M56" s="76"/>
      <c r="N56" s="25">
        <v>0</v>
      </c>
      <c r="O56" s="25"/>
      <c r="P56" s="94">
        <v>9313</v>
      </c>
      <c r="Q56" s="25"/>
      <c r="R56" s="94">
        <v>6729</v>
      </c>
      <c r="S56" s="111"/>
      <c r="T56" s="92">
        <v>14548</v>
      </c>
      <c r="U56" s="111"/>
      <c r="V56" s="92">
        <v>7786</v>
      </c>
      <c r="W56" s="111"/>
      <c r="X56" s="92">
        <v>5560</v>
      </c>
      <c r="Y56" s="111"/>
      <c r="Z56" s="92">
        <v>2370</v>
      </c>
      <c r="AA56" s="92"/>
      <c r="AB56" s="92">
        <v>2813</v>
      </c>
      <c r="AC56" s="92"/>
      <c r="AD56" s="59">
        <v>2389</v>
      </c>
      <c r="AE56" s="92">
        <v>0</v>
      </c>
      <c r="AF56" s="59">
        <v>4619</v>
      </c>
    </row>
    <row r="57" spans="2:32">
      <c r="B57" s="56" t="s">
        <v>50</v>
      </c>
      <c r="C57" s="56"/>
      <c r="D57" s="23">
        <f t="shared" si="15"/>
        <v>0</v>
      </c>
      <c r="E57" s="24"/>
      <c r="F57" s="23">
        <f t="shared" si="17"/>
        <v>0</v>
      </c>
      <c r="G57" s="24"/>
      <c r="H57" s="25">
        <f t="shared" si="18"/>
        <v>0</v>
      </c>
      <c r="I57" s="76"/>
      <c r="J57" s="25">
        <v>0</v>
      </c>
      <c r="K57" s="76">
        <v>0</v>
      </c>
      <c r="L57" s="25">
        <v>4065</v>
      </c>
      <c r="M57" s="76"/>
      <c r="N57" s="25">
        <v>3891</v>
      </c>
      <c r="O57" s="25"/>
      <c r="P57" s="94">
        <v>0</v>
      </c>
      <c r="Q57" s="25"/>
      <c r="R57" s="92"/>
      <c r="S57" s="111"/>
      <c r="T57" s="92"/>
      <c r="U57" s="111"/>
      <c r="V57" s="92">
        <v>0</v>
      </c>
      <c r="W57" s="111"/>
      <c r="X57" s="92">
        <v>0</v>
      </c>
      <c r="Y57" s="111"/>
      <c r="Z57" s="92">
        <v>0</v>
      </c>
      <c r="AA57" s="92"/>
      <c r="AB57" s="92">
        <v>0</v>
      </c>
      <c r="AC57" s="92"/>
      <c r="AD57" s="59">
        <v>0</v>
      </c>
      <c r="AE57" s="92">
        <v>0</v>
      </c>
      <c r="AF57" s="59">
        <v>0</v>
      </c>
    </row>
    <row r="58" spans="2:32">
      <c r="B58" s="60" t="s">
        <v>58</v>
      </c>
      <c r="C58" s="60"/>
      <c r="D58" s="23">
        <f t="shared" si="15"/>
        <v>143676</v>
      </c>
      <c r="E58" s="24"/>
      <c r="F58" s="23">
        <f t="shared" si="17"/>
        <v>151215</v>
      </c>
      <c r="G58" s="24"/>
      <c r="H58" s="25">
        <f t="shared" si="18"/>
        <v>105501</v>
      </c>
      <c r="I58" s="76"/>
      <c r="J58" s="25">
        <v>98137</v>
      </c>
      <c r="K58" s="76">
        <v>0</v>
      </c>
      <c r="L58" s="25">
        <v>76549</v>
      </c>
      <c r="M58" s="76"/>
      <c r="N58" s="25">
        <v>28833</v>
      </c>
      <c r="O58" s="25"/>
      <c r="P58" s="94">
        <v>143676</v>
      </c>
      <c r="Q58" s="25"/>
      <c r="R58" s="92">
        <v>151215</v>
      </c>
      <c r="S58" s="111"/>
      <c r="T58" s="92">
        <v>142168</v>
      </c>
      <c r="U58" s="111"/>
      <c r="V58" s="92">
        <v>133622</v>
      </c>
      <c r="W58" s="111"/>
      <c r="X58" s="92">
        <v>110147</v>
      </c>
      <c r="Y58" s="111"/>
      <c r="Z58" s="92">
        <v>105501</v>
      </c>
      <c r="AA58" s="92"/>
      <c r="AB58" s="92">
        <v>97956</v>
      </c>
      <c r="AC58" s="92"/>
      <c r="AD58" s="59">
        <v>85987</v>
      </c>
      <c r="AE58" s="92">
        <v>0</v>
      </c>
      <c r="AF58" s="59">
        <v>95772</v>
      </c>
    </row>
    <row r="59" spans="2:32">
      <c r="B59" s="57" t="s">
        <v>59</v>
      </c>
      <c r="C59" s="57"/>
      <c r="D59" s="34">
        <f>SUM(D51:D58)</f>
        <v>363574</v>
      </c>
      <c r="E59" s="24"/>
      <c r="F59" s="34">
        <f>SUM(F51:F58)</f>
        <v>377939</v>
      </c>
      <c r="G59" s="24"/>
      <c r="H59" s="31">
        <f>SUM(H51:H58)</f>
        <v>395574</v>
      </c>
      <c r="I59" s="77"/>
      <c r="J59" s="31">
        <f>ROUND(SUM(J51:J58),0)</f>
        <v>222426</v>
      </c>
      <c r="K59" s="77"/>
      <c r="L59" s="31">
        <f>ROUND(SUM(L51:L58),0)</f>
        <v>178505</v>
      </c>
      <c r="M59" s="77"/>
      <c r="N59" s="31">
        <f>SUM(N51:N58)</f>
        <v>70902</v>
      </c>
      <c r="O59" s="77"/>
      <c r="P59" s="34">
        <f>SUM(P51:P58)</f>
        <v>363574</v>
      </c>
      <c r="Q59" s="77"/>
      <c r="R59" s="34">
        <f>SUM(R51:R58)</f>
        <v>377939</v>
      </c>
      <c r="S59" s="111"/>
      <c r="T59" s="34">
        <v>435373</v>
      </c>
      <c r="U59" s="111"/>
      <c r="V59" s="34">
        <f>SUM(V51:V58)</f>
        <v>423836</v>
      </c>
      <c r="W59" s="111"/>
      <c r="X59" s="34">
        <f>SUM(X51:X58)</f>
        <v>403307</v>
      </c>
      <c r="Y59" s="111"/>
      <c r="Z59" s="34">
        <f>SUM(Z51:Z58)</f>
        <v>395574</v>
      </c>
      <c r="AA59" s="104"/>
      <c r="AB59" s="34">
        <f>SUM(AB51:AB58)</f>
        <v>257929</v>
      </c>
      <c r="AC59" s="104"/>
      <c r="AD59" s="34">
        <f>ROUND(SUM(AD51:AD58),0)</f>
        <v>214879</v>
      </c>
      <c r="AE59" s="104">
        <f>ROUND(SUM(AE51:AE58),0)</f>
        <v>0</v>
      </c>
      <c r="AF59" s="34">
        <f>ROUND(SUM(AF51:AF58),0)</f>
        <v>225061</v>
      </c>
    </row>
    <row r="60" spans="2:32">
      <c r="B60" s="60"/>
      <c r="C60" s="60"/>
      <c r="D60" s="23"/>
      <c r="E60" s="24"/>
      <c r="F60" s="23"/>
      <c r="G60" s="24"/>
      <c r="P60" s="95"/>
      <c r="R60" s="95"/>
      <c r="S60" s="111"/>
      <c r="T60" s="95"/>
      <c r="U60" s="111"/>
      <c r="V60" s="95"/>
      <c r="W60" s="111"/>
      <c r="X60" s="95"/>
      <c r="Y60" s="111"/>
      <c r="Z60" s="95"/>
      <c r="AA60" s="95"/>
      <c r="AB60" s="95"/>
      <c r="AC60" s="95"/>
      <c r="AD60" s="117"/>
      <c r="AE60" s="95"/>
      <c r="AF60" s="117"/>
    </row>
    <row r="61" spans="2:32" ht="22.8" customHeight="1">
      <c r="B61" s="27" t="s">
        <v>60</v>
      </c>
      <c r="C61" s="27"/>
      <c r="D61" s="61">
        <f>D49+D59</f>
        <v>1048151</v>
      </c>
      <c r="E61" s="24"/>
      <c r="F61" s="61">
        <f>F49+F59</f>
        <v>1145375</v>
      </c>
      <c r="G61" s="24"/>
      <c r="H61" s="62">
        <f>H49+H59</f>
        <v>1130557</v>
      </c>
      <c r="I61" s="96"/>
      <c r="J61" s="62">
        <f t="shared" ref="J61:N61" si="19">J49+J59</f>
        <v>743896</v>
      </c>
      <c r="K61" s="96">
        <f t="shared" si="19"/>
        <v>0</v>
      </c>
      <c r="L61" s="62">
        <f t="shared" si="19"/>
        <v>469616</v>
      </c>
      <c r="M61" s="96">
        <f t="shared" si="19"/>
        <v>0</v>
      </c>
      <c r="N61" s="62">
        <f t="shared" si="19"/>
        <v>305296</v>
      </c>
      <c r="O61" s="96"/>
      <c r="P61" s="61">
        <f>P49+P59</f>
        <v>1048151</v>
      </c>
      <c r="Q61" s="96"/>
      <c r="R61" s="61">
        <f>R49+R59</f>
        <v>1145375</v>
      </c>
      <c r="S61" s="94"/>
      <c r="T61" s="61">
        <v>1231176</v>
      </c>
      <c r="U61" s="94"/>
      <c r="V61" s="61">
        <f>V49+V59</f>
        <v>1151892</v>
      </c>
      <c r="W61" s="94"/>
      <c r="X61" s="61">
        <f t="shared" ref="X61:AB61" si="20">X49+X59</f>
        <v>1078693</v>
      </c>
      <c r="Y61" s="94"/>
      <c r="Z61" s="61">
        <f t="shared" si="20"/>
        <v>1130557</v>
      </c>
      <c r="AA61" s="94"/>
      <c r="AB61" s="61">
        <f t="shared" si="20"/>
        <v>1021180</v>
      </c>
      <c r="AC61" s="94"/>
      <c r="AD61" s="61">
        <f>ROUND(AD49+AD59,0)</f>
        <v>633797</v>
      </c>
      <c r="AE61" s="94"/>
      <c r="AF61" s="61">
        <f>ROUND(AF49+AF59,0)</f>
        <v>611516</v>
      </c>
    </row>
    <row r="62" spans="2:32">
      <c r="B62" s="63"/>
      <c r="C62" s="63"/>
      <c r="D62" s="23"/>
      <c r="E62" s="24"/>
      <c r="F62" s="23"/>
      <c r="G62" s="24"/>
      <c r="H62" s="64"/>
      <c r="I62" s="93"/>
      <c r="J62" s="64"/>
      <c r="K62" s="93"/>
      <c r="L62" s="64"/>
      <c r="M62" s="93"/>
      <c r="N62" s="64"/>
      <c r="O62" s="64"/>
      <c r="P62" s="94"/>
      <c r="Q62" s="6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58"/>
      <c r="AE62" s="94"/>
      <c r="AF62" s="58"/>
    </row>
    <row r="63" spans="2:32">
      <c r="B63" s="65" t="s">
        <v>61</v>
      </c>
      <c r="C63" s="65"/>
      <c r="D63" s="23"/>
      <c r="E63" s="24"/>
      <c r="F63" s="23"/>
      <c r="G63" s="24"/>
      <c r="H63" s="25">
        <f>H91-H61</f>
        <v>0</v>
      </c>
      <c r="I63" s="76"/>
      <c r="J63" s="25"/>
      <c r="K63" s="76"/>
      <c r="L63" s="25"/>
      <c r="M63" s="76"/>
      <c r="N63" s="25"/>
      <c r="O63" s="25"/>
      <c r="P63" s="92"/>
      <c r="Q63" s="25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59"/>
      <c r="AE63" s="92"/>
      <c r="AF63" s="59"/>
    </row>
    <row r="64" spans="2:32">
      <c r="B64" s="54" t="s">
        <v>62</v>
      </c>
      <c r="C64" s="54"/>
      <c r="D64" s="23"/>
      <c r="E64" s="24"/>
      <c r="F64" s="23"/>
      <c r="G64" s="24"/>
      <c r="H64" s="25"/>
      <c r="I64" s="76"/>
      <c r="J64" s="25"/>
      <c r="K64" s="76"/>
      <c r="L64" s="25"/>
      <c r="M64" s="76"/>
      <c r="N64" s="25"/>
      <c r="O64" s="25"/>
      <c r="P64" s="92"/>
      <c r="Q64" s="25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59"/>
      <c r="AE64" s="92"/>
      <c r="AF64" s="59"/>
    </row>
    <row r="65" spans="1:37">
      <c r="B65" s="56" t="s">
        <v>63</v>
      </c>
      <c r="C65" s="56"/>
      <c r="D65" s="23">
        <f t="shared" ref="D65:D69" si="21">P65</f>
        <v>294699</v>
      </c>
      <c r="E65" s="24"/>
      <c r="F65" s="23">
        <f>R65</f>
        <v>334083</v>
      </c>
      <c r="G65" s="24"/>
      <c r="H65" s="59">
        <f>Z65</f>
        <v>268939</v>
      </c>
      <c r="I65" s="76"/>
      <c r="J65" s="25">
        <v>232276</v>
      </c>
      <c r="K65" s="76">
        <v>0</v>
      </c>
      <c r="L65" s="25">
        <v>144100</v>
      </c>
      <c r="M65" s="76"/>
      <c r="N65" s="25">
        <v>132892</v>
      </c>
      <c r="O65" s="25"/>
      <c r="P65" s="92">
        <v>294699</v>
      </c>
      <c r="Q65" s="25"/>
      <c r="R65" s="92">
        <v>334083</v>
      </c>
      <c r="S65" s="92"/>
      <c r="T65" s="92">
        <v>303965</v>
      </c>
      <c r="U65" s="92"/>
      <c r="V65" s="92">
        <v>289369</v>
      </c>
      <c r="W65" s="92"/>
      <c r="X65" s="92">
        <v>263851</v>
      </c>
      <c r="Y65" s="92"/>
      <c r="Z65" s="92">
        <v>268939</v>
      </c>
      <c r="AA65" s="92"/>
      <c r="AB65" s="92">
        <v>195573</v>
      </c>
      <c r="AC65" s="92"/>
      <c r="AD65" s="59">
        <v>156016</v>
      </c>
      <c r="AE65" s="92"/>
      <c r="AF65" s="59">
        <v>124543</v>
      </c>
      <c r="AG65" s="59"/>
    </row>
    <row r="66" spans="1:37">
      <c r="B66" s="121" t="s">
        <v>64</v>
      </c>
      <c r="C66" s="121"/>
      <c r="D66" s="23">
        <f t="shared" si="21"/>
        <v>5160</v>
      </c>
      <c r="E66" s="24"/>
      <c r="F66" s="23">
        <f>R66</f>
        <v>5317</v>
      </c>
      <c r="G66" s="24"/>
      <c r="H66" s="59">
        <v>17707</v>
      </c>
      <c r="I66" s="76"/>
      <c r="J66" s="25">
        <v>0</v>
      </c>
      <c r="K66" s="76"/>
      <c r="L66" s="25">
        <v>0</v>
      </c>
      <c r="M66" s="76"/>
      <c r="N66" s="25">
        <v>0</v>
      </c>
      <c r="O66" s="25"/>
      <c r="P66" s="92">
        <v>5160</v>
      </c>
      <c r="Q66" s="25"/>
      <c r="R66" s="92">
        <v>5317</v>
      </c>
      <c r="S66" s="92"/>
      <c r="T66" s="92">
        <v>5339</v>
      </c>
      <c r="U66" s="92"/>
      <c r="V66" s="92">
        <v>5025</v>
      </c>
      <c r="W66" s="92"/>
      <c r="X66" s="92">
        <v>19472</v>
      </c>
      <c r="Y66" s="92"/>
      <c r="Z66" s="92">
        <v>0</v>
      </c>
      <c r="AA66" s="92"/>
      <c r="AB66" s="92">
        <v>0</v>
      </c>
      <c r="AC66" s="92"/>
      <c r="AD66" s="59">
        <v>0</v>
      </c>
      <c r="AE66" s="92"/>
      <c r="AF66" s="59">
        <v>0</v>
      </c>
      <c r="AG66" s="59"/>
    </row>
    <row r="67" spans="1:37">
      <c r="B67" s="56" t="s">
        <v>65</v>
      </c>
      <c r="C67" s="56"/>
      <c r="D67" s="23">
        <f t="shared" si="21"/>
        <v>110228</v>
      </c>
      <c r="E67" s="24"/>
      <c r="F67" s="23">
        <f>R67</f>
        <v>120971</v>
      </c>
      <c r="G67" s="24"/>
      <c r="H67" s="59">
        <f t="shared" ref="H67:H69" si="22">Z67</f>
        <v>105744</v>
      </c>
      <c r="I67" s="76"/>
      <c r="J67" s="25">
        <v>75825</v>
      </c>
      <c r="K67" s="76">
        <v>0</v>
      </c>
      <c r="L67" s="25">
        <v>27719</v>
      </c>
      <c r="M67" s="76"/>
      <c r="N67" s="25">
        <v>27926</v>
      </c>
      <c r="O67" s="25"/>
      <c r="P67" s="92">
        <v>110228</v>
      </c>
      <c r="Q67" s="25"/>
      <c r="R67" s="92">
        <v>120971</v>
      </c>
      <c r="S67" s="92"/>
      <c r="T67" s="92">
        <v>149176</v>
      </c>
      <c r="U67" s="92"/>
      <c r="V67" s="92">
        <v>136104</v>
      </c>
      <c r="W67" s="92"/>
      <c r="X67" s="92">
        <v>116585</v>
      </c>
      <c r="Y67" s="92"/>
      <c r="Z67" s="92">
        <v>105744</v>
      </c>
      <c r="AA67" s="92"/>
      <c r="AB67" s="92">
        <v>105114</v>
      </c>
      <c r="AC67" s="92"/>
      <c r="AD67" s="59">
        <v>74196</v>
      </c>
      <c r="AE67" s="92"/>
      <c r="AF67" s="59">
        <v>71609</v>
      </c>
      <c r="AG67" s="59"/>
    </row>
    <row r="68" spans="1:37">
      <c r="B68" s="121" t="s">
        <v>66</v>
      </c>
      <c r="C68" s="121"/>
      <c r="D68" s="23">
        <f t="shared" si="21"/>
        <v>107000</v>
      </c>
      <c r="E68" s="24"/>
      <c r="F68" s="23">
        <f>R68</f>
        <v>148441</v>
      </c>
      <c r="G68" s="24"/>
      <c r="H68" s="59">
        <v>73837</v>
      </c>
      <c r="I68" s="76"/>
      <c r="J68" s="25">
        <v>143979</v>
      </c>
      <c r="K68" s="76">
        <v>0</v>
      </c>
      <c r="L68" s="25">
        <v>68630</v>
      </c>
      <c r="M68" s="76"/>
      <c r="N68" s="25">
        <v>16900</v>
      </c>
      <c r="O68" s="25"/>
      <c r="P68" s="92">
        <v>107000</v>
      </c>
      <c r="Q68" s="25"/>
      <c r="R68" s="92">
        <v>148441</v>
      </c>
      <c r="S68" s="92"/>
      <c r="T68" s="92">
        <v>140574</v>
      </c>
      <c r="U68" s="92"/>
      <c r="V68" s="92">
        <v>141563</v>
      </c>
      <c r="W68" s="92"/>
      <c r="X68" s="92">
        <v>102058</v>
      </c>
      <c r="Y68" s="92"/>
      <c r="Z68" s="92">
        <v>91544</v>
      </c>
      <c r="AA68" s="92"/>
      <c r="AB68" s="92">
        <v>137445</v>
      </c>
      <c r="AC68" s="92"/>
      <c r="AD68" s="59">
        <v>113348</v>
      </c>
      <c r="AE68" s="92"/>
      <c r="AF68" s="59">
        <v>148249</v>
      </c>
      <c r="AG68" s="59"/>
    </row>
    <row r="69" spans="1:37">
      <c r="B69" s="56" t="s">
        <v>67</v>
      </c>
      <c r="C69" s="56"/>
      <c r="D69" s="23">
        <f t="shared" si="21"/>
        <v>550</v>
      </c>
      <c r="E69" s="24"/>
      <c r="F69" s="23">
        <f>R69</f>
        <v>245</v>
      </c>
      <c r="G69" s="24"/>
      <c r="H69" s="25">
        <f t="shared" si="22"/>
        <v>0</v>
      </c>
      <c r="I69" s="76"/>
      <c r="J69" s="25">
        <v>0</v>
      </c>
      <c r="K69" s="76">
        <v>0</v>
      </c>
      <c r="L69" s="25">
        <v>0</v>
      </c>
      <c r="M69" s="76"/>
      <c r="N69" s="25">
        <v>0</v>
      </c>
      <c r="O69" s="25"/>
      <c r="P69" s="92">
        <v>550</v>
      </c>
      <c r="Q69" s="25"/>
      <c r="R69" s="92">
        <v>245</v>
      </c>
      <c r="S69" s="92"/>
      <c r="T69" s="92">
        <v>18887</v>
      </c>
      <c r="U69" s="92"/>
      <c r="V69" s="92"/>
      <c r="W69" s="92"/>
      <c r="X69" s="92">
        <v>0</v>
      </c>
      <c r="Y69" s="92"/>
      <c r="Z69" s="92">
        <v>0</v>
      </c>
      <c r="AA69" s="92"/>
      <c r="AB69" s="92">
        <v>0</v>
      </c>
      <c r="AC69" s="92"/>
      <c r="AD69" s="59">
        <v>3134</v>
      </c>
      <c r="AE69" s="92"/>
      <c r="AF69" s="59">
        <v>0</v>
      </c>
    </row>
    <row r="70" spans="1:37">
      <c r="B70" s="57" t="s">
        <v>68</v>
      </c>
      <c r="C70" s="57"/>
      <c r="D70" s="34">
        <f>SUM(D65:D69)</f>
        <v>517637</v>
      </c>
      <c r="E70" s="24"/>
      <c r="F70" s="34">
        <f>SUM(F65:F69)</f>
        <v>609057</v>
      </c>
      <c r="G70" s="24"/>
      <c r="H70" s="31">
        <f>SUM(H65:H69)</f>
        <v>466227</v>
      </c>
      <c r="I70" s="77">
        <f>SUM(I65:I69)</f>
        <v>0</v>
      </c>
      <c r="J70" s="31">
        <f>ROUND(SUM(J65:J69),0)</f>
        <v>452080</v>
      </c>
      <c r="K70" s="77">
        <f>ROUND(SUM(K65:K69),0)</f>
        <v>0</v>
      </c>
      <c r="L70" s="31">
        <f>ROUND(SUM(L65:L69),0)</f>
        <v>240449</v>
      </c>
      <c r="M70" s="77">
        <f>ROUND(SUM(M65:M69),0)</f>
        <v>0</v>
      </c>
      <c r="N70" s="31">
        <f>SUM(N65:N69)</f>
        <v>177718</v>
      </c>
      <c r="O70" s="77"/>
      <c r="P70" s="34">
        <f>SUM(P65:P69)</f>
        <v>517637</v>
      </c>
      <c r="Q70" s="77"/>
      <c r="R70" s="34">
        <f>SUM(R65:R69)</f>
        <v>609057</v>
      </c>
      <c r="S70" s="104"/>
      <c r="T70" s="34">
        <v>617941</v>
      </c>
      <c r="U70" s="104"/>
      <c r="V70" s="34">
        <f>SUM(V65:V69)</f>
        <v>572061</v>
      </c>
      <c r="W70" s="104"/>
      <c r="X70" s="34">
        <f>SUM(X65:X69)</f>
        <v>501966</v>
      </c>
      <c r="Y70" s="104"/>
      <c r="Z70" s="34">
        <f>SUM(Z65:Z69)</f>
        <v>466227</v>
      </c>
      <c r="AA70" s="104"/>
      <c r="AB70" s="34">
        <f t="shared" ref="AB70" si="23">SUM(AB65:AB69)</f>
        <v>438132</v>
      </c>
      <c r="AC70" s="104"/>
      <c r="AD70" s="34">
        <f>ROUND(SUM(AD65:AD69),0)</f>
        <v>346694</v>
      </c>
      <c r="AE70" s="92"/>
      <c r="AF70" s="34">
        <f>ROUND(SUM(AF65:AF69),0)</f>
        <v>344401</v>
      </c>
    </row>
    <row r="71" spans="1:37" s="2" customFormat="1">
      <c r="A71" s="3"/>
      <c r="B71" s="57"/>
      <c r="C71" s="57"/>
      <c r="D71" s="23"/>
      <c r="E71" s="24"/>
      <c r="F71" s="23"/>
      <c r="G71" s="24"/>
      <c r="H71" s="35"/>
      <c r="I71" s="77"/>
      <c r="J71" s="35"/>
      <c r="K71" s="77"/>
      <c r="L71" s="35"/>
      <c r="M71" s="77"/>
      <c r="N71" s="35"/>
      <c r="O71" s="35"/>
      <c r="P71" s="104"/>
      <c r="Q71" s="35"/>
      <c r="R71" s="104"/>
      <c r="S71" s="92"/>
      <c r="T71" s="104"/>
      <c r="U71" s="92"/>
      <c r="V71" s="104"/>
      <c r="W71" s="92"/>
      <c r="X71" s="104"/>
      <c r="Y71" s="92"/>
      <c r="Z71" s="104"/>
      <c r="AA71" s="104"/>
      <c r="AB71" s="104"/>
      <c r="AC71" s="104"/>
      <c r="AD71" s="114"/>
      <c r="AE71" s="104"/>
      <c r="AF71" s="114"/>
      <c r="AG71" s="119"/>
      <c r="AH71" s="119"/>
      <c r="AI71" s="119"/>
      <c r="AJ71" s="119"/>
      <c r="AK71" s="119"/>
    </row>
    <row r="72" spans="1:37">
      <c r="B72" s="56" t="s">
        <v>69</v>
      </c>
      <c r="C72" s="56"/>
      <c r="D72" s="23">
        <f t="shared" ref="D72:D75" si="24">P72</f>
        <v>350</v>
      </c>
      <c r="E72" s="24"/>
      <c r="F72" s="23">
        <f>R72</f>
        <v>753</v>
      </c>
      <c r="G72" s="24"/>
      <c r="H72" s="25">
        <f>Z72</f>
        <v>727</v>
      </c>
      <c r="I72" s="76"/>
      <c r="J72" s="25">
        <v>2556</v>
      </c>
      <c r="K72" s="76">
        <v>0</v>
      </c>
      <c r="L72" s="25">
        <v>4559</v>
      </c>
      <c r="M72" s="76"/>
      <c r="N72" s="25">
        <v>2906</v>
      </c>
      <c r="O72" s="25"/>
      <c r="P72" s="92">
        <v>350</v>
      </c>
      <c r="Q72" s="25"/>
      <c r="R72" s="92">
        <v>753</v>
      </c>
      <c r="S72" s="92"/>
      <c r="T72" s="92">
        <v>0</v>
      </c>
      <c r="U72" s="92"/>
      <c r="V72" s="92">
        <v>0</v>
      </c>
      <c r="W72" s="92"/>
      <c r="X72" s="92">
        <v>560</v>
      </c>
      <c r="Y72" s="92"/>
      <c r="Z72" s="92">
        <v>727</v>
      </c>
      <c r="AA72" s="92"/>
      <c r="AB72" s="92">
        <v>2667</v>
      </c>
      <c r="AC72" s="92"/>
      <c r="AD72" s="59">
        <v>2263</v>
      </c>
      <c r="AE72" s="92">
        <v>0</v>
      </c>
      <c r="AF72" s="59">
        <v>2387</v>
      </c>
    </row>
    <row r="73" spans="1:37">
      <c r="B73" s="56" t="s">
        <v>70</v>
      </c>
      <c r="C73" s="56"/>
      <c r="D73" s="23">
        <f t="shared" si="24"/>
        <v>0</v>
      </c>
      <c r="E73" s="24"/>
      <c r="F73" s="23">
        <f>R73</f>
        <v>3</v>
      </c>
      <c r="G73" s="24"/>
      <c r="H73" s="59">
        <v>5135</v>
      </c>
      <c r="I73" s="76"/>
      <c r="J73" s="25">
        <v>11942</v>
      </c>
      <c r="K73" s="76">
        <v>0</v>
      </c>
      <c r="L73" s="25">
        <v>5682</v>
      </c>
      <c r="M73" s="76"/>
      <c r="N73" s="25">
        <v>0</v>
      </c>
      <c r="O73" s="25"/>
      <c r="P73" s="92">
        <v>0</v>
      </c>
      <c r="Q73" s="25"/>
      <c r="R73" s="92">
        <v>3</v>
      </c>
      <c r="S73" s="92"/>
      <c r="T73" s="92">
        <v>420</v>
      </c>
      <c r="U73" s="92"/>
      <c r="V73" s="92">
        <v>1762</v>
      </c>
      <c r="W73" s="92"/>
      <c r="X73" s="92">
        <v>3063</v>
      </c>
      <c r="Y73" s="92"/>
      <c r="Z73" s="92">
        <v>19758</v>
      </c>
      <c r="AA73" s="92"/>
      <c r="AB73" s="92">
        <v>6993</v>
      </c>
      <c r="AC73" s="92"/>
      <c r="AD73" s="59">
        <v>8652</v>
      </c>
      <c r="AE73" s="92">
        <v>0</v>
      </c>
      <c r="AF73" s="59">
        <v>10917</v>
      </c>
    </row>
    <row r="74" spans="1:37">
      <c r="B74" s="121" t="s">
        <v>71</v>
      </c>
      <c r="C74" s="121"/>
      <c r="D74" s="23">
        <f t="shared" si="24"/>
        <v>1574</v>
      </c>
      <c r="E74" s="24"/>
      <c r="F74" s="23">
        <f>R74</f>
        <v>1424</v>
      </c>
      <c r="G74" s="24"/>
      <c r="H74" s="59">
        <v>14623</v>
      </c>
      <c r="I74" s="76"/>
      <c r="J74" s="25">
        <v>0</v>
      </c>
      <c r="K74" s="76"/>
      <c r="L74" s="25">
        <v>0</v>
      </c>
      <c r="M74" s="76"/>
      <c r="N74" s="25">
        <v>0</v>
      </c>
      <c r="O74" s="25"/>
      <c r="P74" s="92">
        <v>1574</v>
      </c>
      <c r="Q74" s="25"/>
      <c r="R74" s="92">
        <v>1424</v>
      </c>
      <c r="S74" s="92"/>
      <c r="T74" s="92">
        <v>1695</v>
      </c>
      <c r="U74" s="92"/>
      <c r="V74" s="92">
        <v>1980</v>
      </c>
      <c r="W74" s="92"/>
      <c r="X74" s="92">
        <v>12179</v>
      </c>
      <c r="Y74" s="92"/>
      <c r="Z74" s="92">
        <v>0</v>
      </c>
      <c r="AA74" s="92"/>
      <c r="AB74" s="92">
        <v>0</v>
      </c>
      <c r="AC74" s="92"/>
      <c r="AD74" s="59">
        <v>0</v>
      </c>
      <c r="AE74" s="92"/>
      <c r="AF74" s="59">
        <v>0</v>
      </c>
    </row>
    <row r="75" spans="1:37">
      <c r="B75" s="56" t="s">
        <v>72</v>
      </c>
      <c r="C75" s="56"/>
      <c r="D75" s="23">
        <f t="shared" si="24"/>
        <v>50464</v>
      </c>
      <c r="E75" s="24"/>
      <c r="F75" s="23">
        <f>R75</f>
        <v>50703</v>
      </c>
      <c r="G75" s="24"/>
      <c r="H75" s="25">
        <f t="shared" ref="H75" si="25">Z75</f>
        <v>41014</v>
      </c>
      <c r="I75" s="76"/>
      <c r="J75" s="25">
        <v>22766</v>
      </c>
      <c r="K75" s="76"/>
      <c r="L75" s="25">
        <v>14493</v>
      </c>
      <c r="M75" s="76"/>
      <c r="N75" s="25">
        <v>497</v>
      </c>
      <c r="O75" s="25"/>
      <c r="P75" s="92">
        <v>50464</v>
      </c>
      <c r="Q75" s="25"/>
      <c r="R75" s="92">
        <v>50703</v>
      </c>
      <c r="S75" s="92"/>
      <c r="T75" s="92">
        <v>48996</v>
      </c>
      <c r="U75" s="92"/>
      <c r="V75" s="92">
        <v>44786</v>
      </c>
      <c r="W75" s="92"/>
      <c r="X75" s="92">
        <v>37631</v>
      </c>
      <c r="Y75" s="92"/>
      <c r="Z75" s="92">
        <v>41014</v>
      </c>
      <c r="AA75" s="92"/>
      <c r="AB75" s="92">
        <v>22239</v>
      </c>
      <c r="AC75" s="92"/>
      <c r="AD75" s="59">
        <v>20244</v>
      </c>
      <c r="AE75" s="92"/>
      <c r="AF75" s="59">
        <v>18900</v>
      </c>
    </row>
    <row r="76" spans="1:37">
      <c r="B76" s="57" t="s">
        <v>73</v>
      </c>
      <c r="C76" s="57"/>
      <c r="D76" s="34">
        <f>SUM(D72:D75)</f>
        <v>52388</v>
      </c>
      <c r="E76" s="24"/>
      <c r="F76" s="34">
        <f>SUM(F72:F75)</f>
        <v>52883</v>
      </c>
      <c r="G76" s="24"/>
      <c r="H76" s="31">
        <f>SUM(H72:H75)</f>
        <v>61499</v>
      </c>
      <c r="I76" s="77"/>
      <c r="J76" s="31">
        <f>ROUND(SUM(J72:J75),0)</f>
        <v>37264</v>
      </c>
      <c r="K76" s="77"/>
      <c r="L76" s="31">
        <f>ROUND(SUM(L72:L75),0)</f>
        <v>24734</v>
      </c>
      <c r="M76" s="77"/>
      <c r="N76" s="31">
        <f>SUM(N72:N75)</f>
        <v>3403</v>
      </c>
      <c r="O76" s="77"/>
      <c r="P76" s="34">
        <f>SUM(P72:P75)</f>
        <v>52388</v>
      </c>
      <c r="Q76" s="77"/>
      <c r="R76" s="34">
        <f>SUM(R72:R75)</f>
        <v>52883</v>
      </c>
      <c r="S76" s="92"/>
      <c r="T76" s="34">
        <v>51111</v>
      </c>
      <c r="U76" s="92"/>
      <c r="V76" s="34">
        <f>SUM(V72:V75)</f>
        <v>48528</v>
      </c>
      <c r="W76" s="92"/>
      <c r="X76" s="34">
        <f>SUM(X72:X75)</f>
        <v>53433</v>
      </c>
      <c r="Y76" s="92"/>
      <c r="Z76" s="34">
        <f>SUM(Z72:Z75)</f>
        <v>61499</v>
      </c>
      <c r="AA76" s="104"/>
      <c r="AB76" s="34">
        <f>SUM(AB72:AB75)</f>
        <v>31899</v>
      </c>
      <c r="AC76" s="104"/>
      <c r="AD76" s="34">
        <f>ROUND(SUM(AD72:AD75),0)</f>
        <v>31159</v>
      </c>
      <c r="AE76" s="104"/>
      <c r="AF76" s="34">
        <f>ROUND(SUM(AF72:AF75),0)</f>
        <v>32204</v>
      </c>
    </row>
    <row r="77" spans="1:37">
      <c r="B77" s="56"/>
      <c r="C77" s="56"/>
      <c r="D77" s="23"/>
      <c r="E77" s="24"/>
      <c r="F77" s="23"/>
      <c r="G77" s="24"/>
      <c r="H77" s="122"/>
      <c r="I77" s="96"/>
      <c r="J77" s="122"/>
      <c r="K77" s="96"/>
      <c r="L77" s="122"/>
      <c r="M77" s="96"/>
      <c r="N77" s="122"/>
      <c r="O77" s="122"/>
      <c r="P77" s="95"/>
      <c r="Q77" s="122"/>
      <c r="R77" s="95"/>
      <c r="S77" s="92"/>
      <c r="T77" s="95"/>
      <c r="U77" s="92"/>
      <c r="V77" s="95"/>
      <c r="W77" s="92"/>
      <c r="X77" s="95"/>
      <c r="Y77" s="92"/>
      <c r="Z77" s="95"/>
      <c r="AA77" s="95"/>
      <c r="AB77" s="95"/>
      <c r="AC77" s="95"/>
      <c r="AD77" s="117"/>
      <c r="AE77" s="95"/>
      <c r="AF77" s="117"/>
    </row>
    <row r="78" spans="1:37">
      <c r="B78" s="27" t="s">
        <v>74</v>
      </c>
      <c r="C78" s="27"/>
      <c r="D78" s="61">
        <f>D70+D76</f>
        <v>570025</v>
      </c>
      <c r="E78" s="24"/>
      <c r="F78" s="61">
        <f>F70+F76</f>
        <v>661940</v>
      </c>
      <c r="G78" s="24"/>
      <c r="H78" s="62">
        <f>H70+H76</f>
        <v>527726</v>
      </c>
      <c r="I78" s="96"/>
      <c r="J78" s="62">
        <f>ROUND(J70+J76,0)</f>
        <v>489344</v>
      </c>
      <c r="K78" s="96"/>
      <c r="L78" s="62">
        <f>ROUND(L70+L76,0)</f>
        <v>265183</v>
      </c>
      <c r="M78" s="96">
        <f>ROUND(M70+M76,0)</f>
        <v>0</v>
      </c>
      <c r="N78" s="62">
        <f>N70+N76</f>
        <v>181121</v>
      </c>
      <c r="O78" s="96"/>
      <c r="P78" s="61">
        <f>P70+P76</f>
        <v>570025</v>
      </c>
      <c r="Q78" s="96"/>
      <c r="R78" s="61">
        <f t="shared" ref="R78" si="26">R70+R76</f>
        <v>661940</v>
      </c>
      <c r="S78" s="94"/>
      <c r="T78" s="61">
        <v>669052</v>
      </c>
      <c r="U78" s="94"/>
      <c r="V78" s="61">
        <f t="shared" ref="V78" si="27">V70+V76</f>
        <v>620589</v>
      </c>
      <c r="W78" s="94"/>
      <c r="X78" s="61">
        <f t="shared" ref="X78:Z78" si="28">X70+X76</f>
        <v>555399</v>
      </c>
      <c r="Y78" s="94"/>
      <c r="Z78" s="61">
        <f t="shared" si="28"/>
        <v>527726</v>
      </c>
      <c r="AA78" s="94"/>
      <c r="AB78" s="61">
        <f t="shared" ref="AB78" si="29">AB70+AB76</f>
        <v>470031</v>
      </c>
      <c r="AC78" s="94"/>
      <c r="AD78" s="61">
        <f>ROUND(AD70+AD76,0)</f>
        <v>377853</v>
      </c>
      <c r="AE78" s="94"/>
      <c r="AF78" s="61">
        <f>ROUND(AF70+AF76,0)</f>
        <v>376605</v>
      </c>
    </row>
    <row r="79" spans="1:37">
      <c r="B79" s="63"/>
      <c r="C79" s="63"/>
      <c r="D79" s="23"/>
      <c r="E79" s="24"/>
      <c r="F79" s="23"/>
      <c r="G79" s="24"/>
      <c r="H79" s="25"/>
      <c r="I79" s="76"/>
      <c r="J79" s="25"/>
      <c r="K79" s="76"/>
      <c r="L79" s="25"/>
      <c r="M79" s="76"/>
      <c r="N79" s="25"/>
      <c r="O79" s="25"/>
      <c r="P79" s="92"/>
      <c r="Q79" s="25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36"/>
      <c r="AE79" s="80"/>
      <c r="AF79" s="36"/>
    </row>
    <row r="80" spans="1:37">
      <c r="B80" s="123" t="s">
        <v>75</v>
      </c>
      <c r="C80" s="123"/>
      <c r="D80" s="124">
        <f>V80</f>
        <v>0</v>
      </c>
      <c r="E80" s="24"/>
      <c r="F80" s="124">
        <f>X80</f>
        <v>0</v>
      </c>
      <c r="G80" s="24"/>
      <c r="H80" s="125">
        <f>Z80</f>
        <v>0</v>
      </c>
      <c r="I80" s="76"/>
      <c r="J80" s="138">
        <v>1031001</v>
      </c>
      <c r="K80" s="77"/>
      <c r="L80" s="138">
        <v>1031001</v>
      </c>
      <c r="M80" s="77"/>
      <c r="N80" s="138">
        <v>1031001</v>
      </c>
      <c r="O80" s="77"/>
      <c r="P80" s="139">
        <v>0</v>
      </c>
      <c r="Q80" s="77"/>
      <c r="R80" s="139">
        <v>0</v>
      </c>
      <c r="S80" s="92"/>
      <c r="T80" s="139">
        <v>0</v>
      </c>
      <c r="U80" s="92"/>
      <c r="V80" s="139">
        <v>0</v>
      </c>
      <c r="W80" s="92"/>
      <c r="X80" s="139">
        <v>0</v>
      </c>
      <c r="Y80" s="92"/>
      <c r="Z80" s="139">
        <v>0</v>
      </c>
      <c r="AA80" s="92"/>
      <c r="AB80" s="139">
        <v>0</v>
      </c>
      <c r="AC80" s="92"/>
      <c r="AD80" s="124">
        <v>1031001</v>
      </c>
      <c r="AE80" s="80"/>
      <c r="AF80" s="124">
        <v>1031001</v>
      </c>
    </row>
    <row r="81" spans="2:37">
      <c r="B81" s="63"/>
      <c r="C81" s="63"/>
      <c r="D81" s="23"/>
      <c r="E81" s="24"/>
      <c r="F81" s="23"/>
      <c r="G81" s="24"/>
      <c r="H81" s="25"/>
      <c r="I81" s="76"/>
      <c r="J81" s="25"/>
      <c r="K81" s="76"/>
      <c r="L81" s="25"/>
      <c r="M81" s="76"/>
      <c r="N81" s="25"/>
      <c r="O81" s="25"/>
      <c r="P81" s="92"/>
      <c r="Q81" s="25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36"/>
      <c r="AE81" s="80"/>
      <c r="AF81" s="59"/>
    </row>
    <row r="82" spans="2:37">
      <c r="B82" s="27" t="s">
        <v>76</v>
      </c>
      <c r="C82" s="27"/>
      <c r="D82" s="23"/>
      <c r="E82" s="24"/>
      <c r="F82" s="23"/>
      <c r="G82" s="24"/>
      <c r="H82" s="25"/>
      <c r="I82" s="76"/>
      <c r="J82" s="25"/>
      <c r="K82" s="76"/>
      <c r="L82" s="25"/>
      <c r="M82" s="76"/>
      <c r="N82" s="25"/>
      <c r="O82" s="25"/>
      <c r="P82" s="92"/>
      <c r="Q82" s="25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36"/>
      <c r="AE82" s="80"/>
      <c r="AF82" s="59"/>
    </row>
    <row r="83" spans="2:37">
      <c r="B83" s="22" t="s">
        <v>77</v>
      </c>
      <c r="C83" s="22"/>
      <c r="D83" s="23">
        <f t="shared" ref="D83:D86" si="30">P83</f>
        <v>37</v>
      </c>
      <c r="E83" s="24"/>
      <c r="F83" s="23">
        <f>R83</f>
        <v>37</v>
      </c>
      <c r="G83" s="24"/>
      <c r="H83" s="25">
        <f>Z83</f>
        <v>36</v>
      </c>
      <c r="I83" s="76"/>
      <c r="J83" s="25">
        <v>17</v>
      </c>
      <c r="K83" s="76"/>
      <c r="L83" s="25">
        <v>17</v>
      </c>
      <c r="M83" s="76"/>
      <c r="N83" s="25">
        <v>17</v>
      </c>
      <c r="O83" s="25"/>
      <c r="P83" s="92">
        <v>37</v>
      </c>
      <c r="Q83" s="25"/>
      <c r="R83" s="92">
        <v>37</v>
      </c>
      <c r="S83" s="92"/>
      <c r="T83" s="92">
        <v>36</v>
      </c>
      <c r="U83" s="92"/>
      <c r="V83" s="92">
        <v>36</v>
      </c>
      <c r="W83" s="92"/>
      <c r="X83" s="92">
        <v>36</v>
      </c>
      <c r="Y83" s="92"/>
      <c r="Z83" s="92">
        <v>36</v>
      </c>
      <c r="AA83" s="92"/>
      <c r="AB83" s="92">
        <v>36</v>
      </c>
      <c r="AC83" s="92"/>
      <c r="AD83" s="36">
        <v>17</v>
      </c>
      <c r="AE83" s="80"/>
      <c r="AF83" s="59">
        <v>17</v>
      </c>
    </row>
    <row r="84" spans="2:37">
      <c r="B84" s="126" t="s">
        <v>78</v>
      </c>
      <c r="C84" s="126"/>
      <c r="D84" s="23">
        <f t="shared" si="30"/>
        <v>1868564</v>
      </c>
      <c r="F84" s="23">
        <f>R84</f>
        <v>1855897</v>
      </c>
      <c r="H84" s="5">
        <f t="shared" ref="H84:H86" si="31">Z84</f>
        <v>1779923</v>
      </c>
      <c r="J84" s="5">
        <v>434151</v>
      </c>
      <c r="L84" s="5">
        <v>369352</v>
      </c>
      <c r="N84" s="5">
        <v>251035</v>
      </c>
      <c r="P84" s="140">
        <v>1868564</v>
      </c>
      <c r="R84" s="140">
        <v>1855897</v>
      </c>
      <c r="T84" s="140">
        <v>1842521</v>
      </c>
      <c r="U84" s="8"/>
      <c r="V84" s="8">
        <v>1830458</v>
      </c>
      <c r="X84" s="8">
        <v>1785838</v>
      </c>
      <c r="Z84" s="8">
        <v>1779923</v>
      </c>
      <c r="AB84" s="8">
        <v>1773925</v>
      </c>
      <c r="AD84" s="36">
        <v>436731</v>
      </c>
      <c r="AF84" s="59">
        <v>435441</v>
      </c>
    </row>
    <row r="85" spans="2:37">
      <c r="B85" s="22" t="s">
        <v>79</v>
      </c>
      <c r="C85" s="22"/>
      <c r="D85" s="23">
        <f t="shared" si="30"/>
        <v>-1391687</v>
      </c>
      <c r="F85" s="23">
        <f>R85</f>
        <v>-1366734</v>
      </c>
      <c r="H85" s="5">
        <f t="shared" si="31"/>
        <v>-1208827</v>
      </c>
      <c r="J85" s="5">
        <v>-1212257</v>
      </c>
      <c r="L85" s="5">
        <v>-1200492</v>
      </c>
      <c r="N85" s="5">
        <v>-1157878</v>
      </c>
      <c r="P85" s="8">
        <v>-1391687</v>
      </c>
      <c r="R85" s="8">
        <v>-1366734</v>
      </c>
      <c r="T85" s="8">
        <v>-1295382</v>
      </c>
      <c r="U85" s="8"/>
      <c r="V85" s="8">
        <v>-1320304</v>
      </c>
      <c r="X85" s="8">
        <v>-1289354</v>
      </c>
      <c r="Z85" s="8">
        <v>-1208827</v>
      </c>
      <c r="AB85" s="8">
        <v>-1220805</v>
      </c>
      <c r="AD85" s="36">
        <v>-1211200</v>
      </c>
      <c r="AF85" s="59">
        <v>-1231860</v>
      </c>
    </row>
    <row r="86" spans="2:37">
      <c r="B86" s="22" t="s">
        <v>80</v>
      </c>
      <c r="C86" s="22"/>
      <c r="D86" s="23">
        <f t="shared" si="30"/>
        <v>-12964</v>
      </c>
      <c r="F86" s="23">
        <f>R86</f>
        <v>-18259</v>
      </c>
      <c r="H86" s="127">
        <f t="shared" si="31"/>
        <v>-14843</v>
      </c>
      <c r="J86" s="127">
        <v>-1231</v>
      </c>
      <c r="L86" s="127">
        <v>0</v>
      </c>
      <c r="N86" s="127">
        <v>0</v>
      </c>
      <c r="O86" s="6"/>
      <c r="P86" s="8">
        <v>-12964</v>
      </c>
      <c r="Q86" s="6"/>
      <c r="R86" s="144">
        <v>-18259</v>
      </c>
      <c r="T86" s="144">
        <v>-16931</v>
      </c>
      <c r="U86" s="8"/>
      <c r="V86" s="144">
        <v>-16623</v>
      </c>
      <c r="X86" s="144">
        <v>-14464</v>
      </c>
      <c r="Z86" s="144">
        <v>-14843</v>
      </c>
      <c r="AB86" s="144">
        <v>-8513</v>
      </c>
      <c r="AD86" s="144">
        <v>-520</v>
      </c>
      <c r="AF86" s="28">
        <v>-583</v>
      </c>
    </row>
    <row r="87" spans="2:37">
      <c r="B87" s="33" t="s">
        <v>81</v>
      </c>
      <c r="C87" s="33"/>
      <c r="D87" s="128">
        <f>ROUND(SUM(D83:D86),0)</f>
        <v>463950</v>
      </c>
      <c r="F87" s="128">
        <f>ROUND(SUM(F83:F86),0)</f>
        <v>470941</v>
      </c>
      <c r="H87" s="129">
        <f>SUM(H83:H86)</f>
        <v>556289</v>
      </c>
      <c r="I87" s="141"/>
      <c r="J87" s="129">
        <f>ROUND(SUM(J83:J86),0)</f>
        <v>-779320</v>
      </c>
      <c r="K87" s="141"/>
      <c r="L87" s="129">
        <f t="shared" ref="L87:P87" si="32">ROUND(SUM(L83:L86),0)</f>
        <v>-831123</v>
      </c>
      <c r="M87" s="141"/>
      <c r="N87" s="129">
        <f t="shared" si="32"/>
        <v>-906826</v>
      </c>
      <c r="O87" s="129"/>
      <c r="P87" s="128">
        <f t="shared" si="32"/>
        <v>463950</v>
      </c>
      <c r="Q87" s="129"/>
      <c r="R87" s="142">
        <f>ROUND(SUM(R83:R86),0)</f>
        <v>470941</v>
      </c>
      <c r="T87" s="142">
        <v>530244</v>
      </c>
      <c r="V87" s="142">
        <f>ROUND(SUM(V83:V86),0)</f>
        <v>493567</v>
      </c>
      <c r="X87" s="142">
        <f>ROUND(SUM(X83:X86),0)</f>
        <v>482056</v>
      </c>
      <c r="Z87" s="142">
        <f>ROUND(SUM(Z83:Z86),0)</f>
        <v>556289</v>
      </c>
      <c r="AB87" s="142">
        <f>ROUND(SUM(AB83:AB86),0)</f>
        <v>544643</v>
      </c>
      <c r="AD87" s="142">
        <f>ROUND(SUM(AD83:AD86),0)</f>
        <v>-774972</v>
      </c>
      <c r="AF87" s="142">
        <f>ROUND(SUM(AF83:AF86),0)</f>
        <v>-796985</v>
      </c>
    </row>
    <row r="88" spans="2:37">
      <c r="B88" s="22" t="s">
        <v>82</v>
      </c>
      <c r="C88" s="22"/>
      <c r="D88" s="7">
        <f>ROUND(P88,0)</f>
        <v>14176</v>
      </c>
      <c r="F88" s="7">
        <f>ROUND(R88,0)</f>
        <v>12494</v>
      </c>
      <c r="H88" s="5">
        <f>Z88</f>
        <v>46542</v>
      </c>
      <c r="J88" s="5">
        <v>2871</v>
      </c>
      <c r="L88" s="5">
        <v>4555</v>
      </c>
      <c r="N88" s="5">
        <v>0</v>
      </c>
      <c r="P88" s="8">
        <v>14176</v>
      </c>
      <c r="R88" s="8">
        <v>12494</v>
      </c>
      <c r="T88" s="8">
        <v>31880</v>
      </c>
      <c r="U88" s="8"/>
      <c r="V88" s="8">
        <v>37736</v>
      </c>
      <c r="X88" s="8">
        <v>41238</v>
      </c>
      <c r="Z88" s="8">
        <v>46542</v>
      </c>
      <c r="AB88" s="8">
        <v>6506.3396083893704</v>
      </c>
      <c r="AD88" s="7">
        <v>-85</v>
      </c>
      <c r="AF88" s="7">
        <v>895</v>
      </c>
    </row>
    <row r="89" spans="2:37" s="2" customFormat="1" ht="12">
      <c r="B89" s="130" t="s">
        <v>83</v>
      </c>
      <c r="C89" s="130"/>
      <c r="D89" s="131">
        <f>D87+D88</f>
        <v>478126</v>
      </c>
      <c r="F89" s="131">
        <f>F87+F88</f>
        <v>483435</v>
      </c>
      <c r="H89" s="132">
        <f>H87+H88</f>
        <v>602831</v>
      </c>
      <c r="I89" s="141"/>
      <c r="J89" s="132">
        <f>ROUND(J87+J88,0)</f>
        <v>-776449</v>
      </c>
      <c r="K89" s="141"/>
      <c r="L89" s="132">
        <f t="shared" ref="L89:P89" si="33">ROUND(L87+L88,0)</f>
        <v>-826568</v>
      </c>
      <c r="M89" s="141"/>
      <c r="N89" s="132">
        <f t="shared" si="33"/>
        <v>-906826</v>
      </c>
      <c r="O89" s="141"/>
      <c r="P89" s="131">
        <f t="shared" si="33"/>
        <v>478126</v>
      </c>
      <c r="Q89" s="141"/>
      <c r="R89" s="131">
        <f>ROUND(R87+R88,0)</f>
        <v>483435</v>
      </c>
      <c r="S89" s="145"/>
      <c r="T89" s="131">
        <v>562124</v>
      </c>
      <c r="U89" s="145"/>
      <c r="V89" s="131">
        <f>ROUND(V87+V88,0)</f>
        <v>531303</v>
      </c>
      <c r="W89" s="145"/>
      <c r="X89" s="131">
        <f>ROUND(X87+X88,0)</f>
        <v>523294</v>
      </c>
      <c r="Y89" s="145"/>
      <c r="Z89" s="131">
        <f>ROUND(Z87+Z88,0)</f>
        <v>602831</v>
      </c>
      <c r="AA89" s="145"/>
      <c r="AB89" s="131">
        <f>ROUND(AB87+AB88,0)</f>
        <v>551149</v>
      </c>
      <c r="AC89" s="145"/>
      <c r="AD89" s="131">
        <f>ROUND(AD87+AD88,0)</f>
        <v>-775057</v>
      </c>
      <c r="AE89" s="145"/>
      <c r="AF89" s="131">
        <f>ROUND(AF87+AF88,0)</f>
        <v>-796090</v>
      </c>
      <c r="AG89" s="119"/>
      <c r="AH89" s="119"/>
      <c r="AI89" s="119"/>
      <c r="AJ89" s="119"/>
      <c r="AK89" s="119"/>
    </row>
    <row r="90" spans="2:37">
      <c r="B90" s="33"/>
      <c r="C90" s="33"/>
      <c r="P90" s="8"/>
      <c r="R90" s="8"/>
      <c r="T90" s="8"/>
      <c r="U90" s="8"/>
      <c r="V90" s="8"/>
      <c r="X90" s="8"/>
    </row>
    <row r="91" spans="2:37" ht="24">
      <c r="B91" s="130" t="s">
        <v>84</v>
      </c>
      <c r="C91" s="130"/>
      <c r="D91" s="133">
        <f>D78+D80+D89</f>
        <v>1048151</v>
      </c>
      <c r="F91" s="133">
        <f>F78+F80+F89</f>
        <v>1145375</v>
      </c>
      <c r="H91" s="134">
        <f>H78+H80+H89</f>
        <v>1130557</v>
      </c>
      <c r="I91" s="141"/>
      <c r="J91" s="134">
        <f>ROUND(J78+J80+J89,0)</f>
        <v>743896</v>
      </c>
      <c r="K91" s="141"/>
      <c r="L91" s="134">
        <f t="shared" ref="L91:P91" si="34">ROUND(L78+L80+L89,0)</f>
        <v>469616</v>
      </c>
      <c r="M91" s="141"/>
      <c r="N91" s="134">
        <f t="shared" si="34"/>
        <v>305296</v>
      </c>
      <c r="O91" s="141"/>
      <c r="P91" s="133">
        <f t="shared" si="34"/>
        <v>1048151</v>
      </c>
      <c r="Q91" s="141"/>
      <c r="R91" s="133">
        <f>ROUND(R78+R80+R89,0)</f>
        <v>1145375</v>
      </c>
      <c r="T91" s="133">
        <v>1231176</v>
      </c>
      <c r="U91" s="8"/>
      <c r="V91" s="133">
        <f>ROUND(V78+V80+V89,0)</f>
        <v>1151892</v>
      </c>
      <c r="X91" s="133">
        <f>ROUND(X78+X80+X89,0)</f>
        <v>1078693</v>
      </c>
      <c r="Z91" s="133">
        <f>ROUND(Z78+Z80+Z89,0)</f>
        <v>1130557</v>
      </c>
      <c r="AB91" s="133">
        <f>ROUND(AB78+AB80+AB89,0)</f>
        <v>1021180</v>
      </c>
      <c r="AD91" s="133">
        <f>ROUND(AD78+AD80+AD89,0)</f>
        <v>633797</v>
      </c>
      <c r="AF91" s="133">
        <f>ROUND(AF78+AF80+AF89,0)</f>
        <v>611516</v>
      </c>
    </row>
    <row r="92" spans="2:37">
      <c r="D92" s="7"/>
      <c r="F92" s="7"/>
      <c r="P92" s="7"/>
    </row>
    <row r="93" spans="2:37">
      <c r="D93" s="135"/>
      <c r="F93" s="135"/>
      <c r="G93" s="136"/>
      <c r="H93" s="137"/>
      <c r="I93" s="143"/>
      <c r="J93" s="137"/>
      <c r="K93" s="143"/>
      <c r="L93" s="137"/>
      <c r="M93" s="143"/>
      <c r="N93" s="137"/>
      <c r="O93" s="137"/>
      <c r="P93" s="135"/>
      <c r="Q93" s="137"/>
      <c r="R93" s="135"/>
      <c r="S93" s="146"/>
      <c r="T93" s="135"/>
      <c r="U93" s="135"/>
      <c r="V93" s="135"/>
      <c r="W93" s="146"/>
      <c r="X93" s="135"/>
      <c r="Y93" s="146"/>
      <c r="Z93" s="135"/>
      <c r="AA93" s="146"/>
      <c r="AB93" s="135"/>
      <c r="AC93" s="146"/>
      <c r="AD93" s="135"/>
      <c r="AE93" s="146"/>
      <c r="AF93" s="135"/>
    </row>
    <row r="94" spans="2:37">
      <c r="P94" s="7"/>
    </row>
    <row r="95" spans="2:37">
      <c r="P95" s="7"/>
    </row>
    <row r="96" spans="2:37">
      <c r="P96" s="7"/>
    </row>
    <row r="97" spans="16:16">
      <c r="P97" s="7"/>
    </row>
    <row r="98" spans="16:16">
      <c r="P98" s="7"/>
    </row>
    <row r="99" spans="16:16">
      <c r="P99" s="7"/>
    </row>
    <row r="100" spans="16:16">
      <c r="P100" s="7"/>
    </row>
  </sheetData>
  <mergeCells count="3">
    <mergeCell ref="F6:N6"/>
    <mergeCell ref="R6:AF6"/>
    <mergeCell ref="F37:N37"/>
  </mergeCells>
  <phoneticPr fontId="22" type="noConversion"/>
  <pageMargins left="0.7" right="0.7" top="0.75" bottom="0.75" header="0.3" footer="0.3"/>
  <pageSetup paperSize="9" scale="2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Header</vt:lpstr>
      <vt:lpstr>Financial Statements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 Xuan</dc:creator>
  <cp:lastModifiedBy>CiCi</cp:lastModifiedBy>
  <dcterms:created xsi:type="dcterms:W3CDTF">2015-06-05T18:19:00Z</dcterms:created>
  <dcterms:modified xsi:type="dcterms:W3CDTF">2022-11-11T07:55:31Z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D899B532E4CD472B87D64C62748AD4BC</vt:lpwstr>
  </property>
  <property fmtid="{D5CDD505-2E9C-101B-9397-08002B2CF9AE}" pid="3" name="KSOProductBuildVer">
    <vt:lpwstr>2052-11.1.0.12763</vt:lpwstr>
  </property>
  <property fmtid="{D5CDD505-2E9C-101B-9397-08002B2CF9AE}" pid="4" name="commondata">
    <vt:lpwstr>eyJoZGlkIjoiMTllZjRhOWFiYTFkZTMzYjM4N2VjOTgwMTYwMjQwYWUifQ==</vt:lpwstr>
  </property>
</Properties>
</file>