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2023Audit\Final\20F\"/>
    </mc:Choice>
  </mc:AlternateContent>
  <xr:revisionPtr revIDLastSave="0" documentId="8_{93E45F1A-989D-4BB6-84EE-7F43116AF3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eader" sheetId="2" r:id="rId1"/>
    <sheet name="Financial Statements" sheetId="5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92" i="5" l="1"/>
  <c r="AL92" i="5"/>
  <c r="AJ92" i="5"/>
  <c r="AH92" i="5"/>
  <c r="AF92" i="5"/>
  <c r="AD92" i="5"/>
  <c r="AB92" i="5"/>
  <c r="Z92" i="5"/>
  <c r="X92" i="5"/>
  <c r="V92" i="5"/>
  <c r="R92" i="5"/>
  <c r="P92" i="5"/>
  <c r="N92" i="5"/>
  <c r="L92" i="5"/>
  <c r="J92" i="5"/>
  <c r="H92" i="5"/>
  <c r="F92" i="5"/>
  <c r="D92" i="5"/>
  <c r="AN91" i="5"/>
  <c r="AL91" i="5"/>
  <c r="AJ91" i="5"/>
  <c r="AH91" i="5"/>
  <c r="AF91" i="5"/>
  <c r="AD91" i="5"/>
  <c r="Z91" i="5"/>
  <c r="X91" i="5"/>
  <c r="V91" i="5"/>
  <c r="T91" i="5"/>
  <c r="R91" i="5"/>
  <c r="P91" i="5"/>
  <c r="N91" i="5"/>
  <c r="L91" i="5"/>
  <c r="J91" i="5"/>
  <c r="H91" i="5"/>
  <c r="F91" i="5"/>
  <c r="D91" i="5"/>
  <c r="AN89" i="5"/>
  <c r="AL89" i="5"/>
  <c r="AJ89" i="5"/>
  <c r="AH89" i="5"/>
  <c r="AF89" i="5"/>
  <c r="AD89" i="5"/>
  <c r="Z89" i="5"/>
  <c r="X89" i="5"/>
  <c r="V89" i="5"/>
  <c r="T89" i="5"/>
  <c r="R89" i="5"/>
  <c r="P89" i="5"/>
  <c r="N89" i="5"/>
  <c r="L89" i="5"/>
  <c r="J89" i="5"/>
  <c r="H89" i="5"/>
  <c r="F89" i="5"/>
  <c r="D89" i="5"/>
  <c r="R88" i="5"/>
  <c r="J88" i="5"/>
  <c r="H88" i="5"/>
  <c r="F88" i="5"/>
  <c r="AN87" i="5"/>
  <c r="AL87" i="5"/>
  <c r="AJ87" i="5"/>
  <c r="AH87" i="5"/>
  <c r="AF87" i="5"/>
  <c r="AD87" i="5"/>
  <c r="Z87" i="5"/>
  <c r="X87" i="5"/>
  <c r="V87" i="5"/>
  <c r="T87" i="5"/>
  <c r="R87" i="5"/>
  <c r="P87" i="5"/>
  <c r="N87" i="5"/>
  <c r="L87" i="5"/>
  <c r="J87" i="5"/>
  <c r="H87" i="5"/>
  <c r="F87" i="5"/>
  <c r="D87" i="5"/>
  <c r="R86" i="5"/>
  <c r="J86" i="5"/>
  <c r="H86" i="5"/>
  <c r="F86" i="5"/>
  <c r="R85" i="5"/>
  <c r="J85" i="5"/>
  <c r="H85" i="5"/>
  <c r="F85" i="5"/>
  <c r="R84" i="5"/>
  <c r="J84" i="5"/>
  <c r="H84" i="5"/>
  <c r="F84" i="5"/>
  <c r="R83" i="5"/>
  <c r="J83" i="5"/>
  <c r="H83" i="5"/>
  <c r="F83" i="5"/>
  <c r="J80" i="5"/>
  <c r="H80" i="5"/>
  <c r="F80" i="5"/>
  <c r="AN78" i="5"/>
  <c r="AL78" i="5"/>
  <c r="AJ78" i="5"/>
  <c r="AH78" i="5"/>
  <c r="AF78" i="5"/>
  <c r="AD78" i="5"/>
  <c r="Z78" i="5"/>
  <c r="X78" i="5"/>
  <c r="V78" i="5"/>
  <c r="T78" i="5"/>
  <c r="R78" i="5"/>
  <c r="P78" i="5"/>
  <c r="N78" i="5"/>
  <c r="L78" i="5"/>
  <c r="J78" i="5"/>
  <c r="H78" i="5"/>
  <c r="F78" i="5"/>
  <c r="D78" i="5"/>
  <c r="AN76" i="5"/>
  <c r="AL76" i="5"/>
  <c r="AJ76" i="5"/>
  <c r="AH76" i="5"/>
  <c r="AF76" i="5"/>
  <c r="AD76" i="5"/>
  <c r="Z76" i="5"/>
  <c r="X76" i="5"/>
  <c r="V76" i="5"/>
  <c r="T76" i="5"/>
  <c r="R76" i="5"/>
  <c r="P76" i="5"/>
  <c r="N76" i="5"/>
  <c r="L76" i="5"/>
  <c r="J76" i="5"/>
  <c r="H76" i="5"/>
  <c r="F76" i="5"/>
  <c r="D76" i="5"/>
  <c r="R75" i="5"/>
  <c r="J75" i="5"/>
  <c r="H75" i="5"/>
  <c r="F75" i="5"/>
  <c r="R74" i="5"/>
  <c r="H74" i="5"/>
  <c r="F74" i="5"/>
  <c r="R73" i="5"/>
  <c r="H73" i="5"/>
  <c r="F73" i="5"/>
  <c r="R72" i="5"/>
  <c r="J72" i="5"/>
  <c r="H72" i="5"/>
  <c r="F72" i="5"/>
  <c r="AN70" i="5"/>
  <c r="AL70" i="5"/>
  <c r="AJ70" i="5"/>
  <c r="AH70" i="5"/>
  <c r="AF70" i="5"/>
  <c r="AD70" i="5"/>
  <c r="Z70" i="5"/>
  <c r="X70" i="5"/>
  <c r="V70" i="5"/>
  <c r="T70" i="5"/>
  <c r="R70" i="5"/>
  <c r="P70" i="5"/>
  <c r="N70" i="5"/>
  <c r="L70" i="5"/>
  <c r="J70" i="5"/>
  <c r="H70" i="5"/>
  <c r="F70" i="5"/>
  <c r="D70" i="5"/>
  <c r="J69" i="5"/>
  <c r="H69" i="5"/>
  <c r="F69" i="5"/>
  <c r="R68" i="5"/>
  <c r="H68" i="5"/>
  <c r="F68" i="5"/>
  <c r="R67" i="5"/>
  <c r="J67" i="5"/>
  <c r="H67" i="5"/>
  <c r="F67" i="5"/>
  <c r="R66" i="5"/>
  <c r="H66" i="5"/>
  <c r="F66" i="5"/>
  <c r="R65" i="5"/>
  <c r="J65" i="5"/>
  <c r="H65" i="5"/>
  <c r="F65" i="5"/>
  <c r="J63" i="5"/>
  <c r="AN61" i="5"/>
  <c r="AL61" i="5"/>
  <c r="AJ61" i="5"/>
  <c r="AH61" i="5"/>
  <c r="AF61" i="5"/>
  <c r="AD61" i="5"/>
  <c r="Z61" i="5"/>
  <c r="X61" i="5"/>
  <c r="V61" i="5"/>
  <c r="T61" i="5"/>
  <c r="R61" i="5"/>
  <c r="P61" i="5"/>
  <c r="N61" i="5"/>
  <c r="L61" i="5"/>
  <c r="J61" i="5"/>
  <c r="H61" i="5"/>
  <c r="F61" i="5"/>
  <c r="D61" i="5"/>
  <c r="AN59" i="5"/>
  <c r="AL59" i="5"/>
  <c r="AJ59" i="5"/>
  <c r="AH59" i="5"/>
  <c r="AF59" i="5"/>
  <c r="AD59" i="5"/>
  <c r="Z59" i="5"/>
  <c r="X59" i="5"/>
  <c r="V59" i="5"/>
  <c r="T59" i="5"/>
  <c r="R59" i="5"/>
  <c r="P59" i="5"/>
  <c r="N59" i="5"/>
  <c r="L59" i="5"/>
  <c r="J59" i="5"/>
  <c r="H59" i="5"/>
  <c r="F59" i="5"/>
  <c r="D59" i="5"/>
  <c r="R58" i="5"/>
  <c r="J58" i="5"/>
  <c r="H58" i="5"/>
  <c r="F58" i="5"/>
  <c r="R57" i="5"/>
  <c r="J57" i="5"/>
  <c r="H57" i="5"/>
  <c r="F57" i="5"/>
  <c r="R56" i="5"/>
  <c r="J56" i="5"/>
  <c r="H56" i="5"/>
  <c r="F56" i="5"/>
  <c r="R55" i="5"/>
  <c r="J55" i="5"/>
  <c r="H55" i="5"/>
  <c r="F55" i="5"/>
  <c r="R54" i="5"/>
  <c r="H54" i="5"/>
  <c r="F54" i="5"/>
  <c r="R53" i="5"/>
  <c r="J53" i="5"/>
  <c r="H53" i="5"/>
  <c r="F53" i="5"/>
  <c r="R52" i="5"/>
  <c r="J52" i="5"/>
  <c r="H52" i="5"/>
  <c r="F52" i="5"/>
  <c r="R51" i="5"/>
  <c r="J51" i="5"/>
  <c r="H51" i="5"/>
  <c r="F51" i="5"/>
  <c r="AN49" i="5"/>
  <c r="AL49" i="5"/>
  <c r="AJ49" i="5"/>
  <c r="AH49" i="5"/>
  <c r="AF49" i="5"/>
  <c r="AD49" i="5"/>
  <c r="Z49" i="5"/>
  <c r="X49" i="5"/>
  <c r="V49" i="5"/>
  <c r="T49" i="5"/>
  <c r="R49" i="5"/>
  <c r="P49" i="5"/>
  <c r="N49" i="5"/>
  <c r="L49" i="5"/>
  <c r="J49" i="5"/>
  <c r="H49" i="5"/>
  <c r="F49" i="5"/>
  <c r="D49" i="5"/>
  <c r="R48" i="5"/>
  <c r="J48" i="5"/>
  <c r="H48" i="5"/>
  <c r="F48" i="5"/>
  <c r="R47" i="5"/>
  <c r="J47" i="5"/>
  <c r="H47" i="5"/>
  <c r="F47" i="5"/>
  <c r="R46" i="5"/>
  <c r="J46" i="5"/>
  <c r="H46" i="5"/>
  <c r="F46" i="5"/>
  <c r="R45" i="5"/>
  <c r="J45" i="5"/>
  <c r="H45" i="5"/>
  <c r="F45" i="5"/>
  <c r="R44" i="5"/>
  <c r="J44" i="5"/>
  <c r="H44" i="5"/>
  <c r="F44" i="5"/>
  <c r="R43" i="5"/>
  <c r="J43" i="5"/>
  <c r="H43" i="5"/>
  <c r="F43" i="5"/>
  <c r="AN31" i="5"/>
  <c r="AL31" i="5"/>
  <c r="AJ31" i="5"/>
  <c r="AH31" i="5"/>
  <c r="AF31" i="5"/>
  <c r="AD31" i="5"/>
  <c r="Z31" i="5"/>
  <c r="X31" i="5"/>
  <c r="V31" i="5"/>
  <c r="R31" i="5"/>
  <c r="P31" i="5"/>
  <c r="N31" i="5"/>
  <c r="L31" i="5"/>
  <c r="J31" i="5"/>
  <c r="H31" i="5"/>
  <c r="F31" i="5"/>
  <c r="R30" i="5"/>
  <c r="J30" i="5"/>
  <c r="H30" i="5"/>
  <c r="F30" i="5"/>
  <c r="AN28" i="5"/>
  <c r="AL28" i="5"/>
  <c r="AJ28" i="5"/>
  <c r="AH28" i="5"/>
  <c r="AF28" i="5"/>
  <c r="AD28" i="5"/>
  <c r="Z28" i="5"/>
  <c r="X28" i="5"/>
  <c r="V28" i="5"/>
  <c r="T28" i="5"/>
  <c r="R28" i="5"/>
  <c r="P28" i="5"/>
  <c r="N28" i="5"/>
  <c r="L28" i="5"/>
  <c r="J28" i="5"/>
  <c r="H28" i="5"/>
  <c r="F28" i="5"/>
  <c r="D28" i="5"/>
  <c r="F27" i="5"/>
  <c r="R26" i="5"/>
  <c r="J26" i="5"/>
  <c r="H26" i="5"/>
  <c r="F26" i="5"/>
  <c r="AN25" i="5"/>
  <c r="AL25" i="5"/>
  <c r="AJ25" i="5"/>
  <c r="AH25" i="5"/>
  <c r="AF25" i="5"/>
  <c r="AD25" i="5"/>
  <c r="Z25" i="5"/>
  <c r="X25" i="5"/>
  <c r="V25" i="5"/>
  <c r="T25" i="5"/>
  <c r="R25" i="5"/>
  <c r="P25" i="5"/>
  <c r="N25" i="5"/>
  <c r="L25" i="5"/>
  <c r="J25" i="5"/>
  <c r="H25" i="5"/>
  <c r="F25" i="5"/>
  <c r="D25" i="5"/>
  <c r="V24" i="5"/>
  <c r="J24" i="5"/>
  <c r="H24" i="5"/>
  <c r="F24" i="5"/>
  <c r="R23" i="5"/>
  <c r="J23" i="5"/>
  <c r="H23" i="5"/>
  <c r="F23" i="5"/>
  <c r="AB22" i="5"/>
  <c r="R22" i="5"/>
  <c r="J22" i="5"/>
  <c r="H22" i="5"/>
  <c r="F22" i="5"/>
  <c r="R21" i="5"/>
  <c r="J21" i="5"/>
  <c r="H21" i="5"/>
  <c r="F21" i="5"/>
  <c r="R20" i="5"/>
  <c r="J20" i="5"/>
  <c r="H20" i="5"/>
  <c r="F20" i="5"/>
  <c r="AN18" i="5"/>
  <c r="AL18" i="5"/>
  <c r="AJ18" i="5"/>
  <c r="AH18" i="5"/>
  <c r="AF18" i="5"/>
  <c r="AD18" i="5"/>
  <c r="Z18" i="5"/>
  <c r="X18" i="5"/>
  <c r="V18" i="5"/>
  <c r="T18" i="5"/>
  <c r="R18" i="5"/>
  <c r="P18" i="5"/>
  <c r="N18" i="5"/>
  <c r="L18" i="5"/>
  <c r="J18" i="5"/>
  <c r="H18" i="5"/>
  <c r="F18" i="5"/>
  <c r="D18" i="5"/>
  <c r="J17" i="5"/>
  <c r="F17" i="5"/>
  <c r="J16" i="5"/>
  <c r="H16" i="5"/>
  <c r="F16" i="5"/>
  <c r="R15" i="5"/>
  <c r="J15" i="5"/>
  <c r="H15" i="5"/>
  <c r="F15" i="5"/>
  <c r="R14" i="5"/>
  <c r="J14" i="5"/>
  <c r="H14" i="5"/>
  <c r="F14" i="5"/>
  <c r="AH13" i="5"/>
  <c r="R13" i="5"/>
  <c r="J13" i="5"/>
  <c r="H13" i="5"/>
  <c r="F13" i="5"/>
  <c r="R12" i="5"/>
  <c r="J12" i="5"/>
  <c r="H12" i="5"/>
  <c r="F12" i="5"/>
  <c r="R11" i="5"/>
  <c r="J11" i="5"/>
  <c r="H11" i="5"/>
  <c r="F11" i="5"/>
</calcChain>
</file>

<file path=xl/sharedStrings.xml><?xml version="1.0" encoding="utf-8"?>
<sst xmlns="http://schemas.openxmlformats.org/spreadsheetml/2006/main" count="180" uniqueCount="99">
  <si>
    <t>Quhuo Limited</t>
  </si>
  <si>
    <t>Financial Statements</t>
  </si>
  <si>
    <t>Unaudited Historical Data</t>
  </si>
  <si>
    <t>As of H2 2023</t>
  </si>
  <si>
    <t>2017 - 2023</t>
  </si>
  <si>
    <t>RMB000</t>
  </si>
  <si>
    <t>Income statements</t>
  </si>
  <si>
    <t>For twelve months ended</t>
  </si>
  <si>
    <t>For six months ended</t>
  </si>
  <si>
    <t>For three months ended</t>
  </si>
  <si>
    <t>December 31, 2023</t>
  </si>
  <si>
    <t>December 31, 2022</t>
  </si>
  <si>
    <t>December 31, 2021</t>
  </si>
  <si>
    <t>December 31, 2020</t>
  </si>
  <si>
    <t>December 31,2019</t>
  </si>
  <si>
    <t>December 31,2018</t>
  </si>
  <si>
    <t>December 31,2017</t>
  </si>
  <si>
    <t>June 30, 2023</t>
  </si>
  <si>
    <t>June 30, 2022</t>
  </si>
  <si>
    <t>September 30, 2021</t>
  </si>
  <si>
    <t>June 30, 2021</t>
  </si>
  <si>
    <t>March 31, 2021</t>
  </si>
  <si>
    <t>Septermber 30, 2020</t>
  </si>
  <si>
    <t>June 30, 2020</t>
  </si>
  <si>
    <t>March 31, 2020</t>
  </si>
  <si>
    <t>(RMB'000)</t>
  </si>
  <si>
    <t>(Audited)</t>
  </si>
  <si>
    <t>(Unaudited)</t>
  </si>
  <si>
    <t>Revenues</t>
  </si>
  <si>
    <t>Cost of revenues</t>
  </si>
  <si>
    <t>General and administrative</t>
  </si>
  <si>
    <t>Research and development</t>
  </si>
  <si>
    <t xml:space="preserve">Gain/(Loss) on disposal of assets, net </t>
  </si>
  <si>
    <t>Goodwill Impairment</t>
  </si>
  <si>
    <t>Operating (loss)/income</t>
  </si>
  <si>
    <t>Interest income</t>
  </si>
  <si>
    <t>Interest expense</t>
  </si>
  <si>
    <t>Other income/(loss), net</t>
  </si>
  <si>
    <t>Share of net income/(loss) from equity method investees</t>
  </si>
  <si>
    <t>Foreign exchange gain/(loss)</t>
  </si>
  <si>
    <t xml:space="preserve"> Income/(loss) before income tax</t>
  </si>
  <si>
    <t>Income tax benefit/(expense)</t>
  </si>
  <si>
    <t>Net income/(loss)</t>
  </si>
  <si>
    <t>Net (income)/loss attributable to non-controlling interests</t>
  </si>
  <si>
    <t>Net income/(loss) attributable to ordinary shareholders of Quhuo Limited</t>
  </si>
  <si>
    <t>Balance Sheet</t>
  </si>
  <si>
    <t>As of December 31</t>
  </si>
  <si>
    <t>As of June 30</t>
  </si>
  <si>
    <t>As of September 30</t>
  </si>
  <si>
    <t>As of March 31</t>
  </si>
  <si>
    <t>2023</t>
  </si>
  <si>
    <t>2022</t>
  </si>
  <si>
    <t>2021</t>
  </si>
  <si>
    <t>2020</t>
  </si>
  <si>
    <t>2019</t>
  </si>
  <si>
    <t>2018</t>
  </si>
  <si>
    <t>2017</t>
  </si>
  <si>
    <t>ASSETS</t>
  </si>
  <si>
    <t>Current assets</t>
  </si>
  <si>
    <t>Cash</t>
  </si>
  <si>
    <t>Restricted cash</t>
  </si>
  <si>
    <t>Short-term investments</t>
  </si>
  <si>
    <t xml:space="preserve">Accounts receivable, net </t>
  </si>
  <si>
    <t>Prepayments and other current assets</t>
  </si>
  <si>
    <t>Amounts due from related parties</t>
  </si>
  <si>
    <t>Total current assets</t>
  </si>
  <si>
    <t>Property and equipment, net</t>
  </si>
  <si>
    <t xml:space="preserve">Intangible assets, net </t>
  </si>
  <si>
    <t>Long-term investments</t>
  </si>
  <si>
    <t>Right-of-use assets, net</t>
  </si>
  <si>
    <t>Goodwill</t>
  </si>
  <si>
    <t>Deferred tax assets</t>
  </si>
  <si>
    <t xml:space="preserve">Other non-current assets </t>
  </si>
  <si>
    <t>Total non-current assets</t>
  </si>
  <si>
    <t>Total assets</t>
  </si>
  <si>
    <t xml:space="preserve">Labilities, mezzanine equity and shareholders’ deficit </t>
  </si>
  <si>
    <t>Current liabilities</t>
  </si>
  <si>
    <t>Accounts payables</t>
  </si>
  <si>
    <t>Short-term lease liabilities</t>
  </si>
  <si>
    <t>Accrued expenses and other current liabilities</t>
  </si>
  <si>
    <t>Short-term debt</t>
  </si>
  <si>
    <t>Amounts due to related parties</t>
  </si>
  <si>
    <t>Total current liabilities</t>
  </si>
  <si>
    <t>Deferred tax liabilities</t>
  </si>
  <si>
    <t>Long-term debt</t>
  </si>
  <si>
    <t>Long-term lease liabilities</t>
  </si>
  <si>
    <t>Other non-current liabilities</t>
  </si>
  <si>
    <t>Total non-current liabilities</t>
  </si>
  <si>
    <t>Total liabilities</t>
  </si>
  <si>
    <t>Total mezzanine equity</t>
  </si>
  <si>
    <t>Shareholders’ deficit</t>
  </si>
  <si>
    <t>Ordinary shares</t>
  </si>
  <si>
    <t>Additional paid-in capital</t>
  </si>
  <si>
    <t>Accumulated deficit</t>
  </si>
  <si>
    <t>Accumulated other comprehensive loss</t>
  </si>
  <si>
    <t>Total Quhuo Limited shareholders’ equity/(deficit)</t>
  </si>
  <si>
    <t>Non-controlling interests</t>
  </si>
  <si>
    <t>Total shareholders’ equity/(deficit)</t>
  </si>
  <si>
    <t>Total liabilities, mezzanine equity, and shareholders’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</si>
</sst>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78" formatCode="_(* #,##0.00_);_(* \(#,##0.00\);_(* &quot;-&quot;??_);_(@_)"/>
    <numFmt numFmtId="179" formatCode="[$￥-804]#,##0.00;[Red][$￥-804]\-#,##0.00"/>
    <numFmt numFmtId="180" formatCode="_(* #,##0_);_(* \(#,##0\);_(* &quot;-&quot;??_)"/>
    <numFmt numFmtId="181" formatCode="_(* #,##0_);_(* \(#,##0\);_(* &quot;-&quot;_);_(@_)"/>
    <numFmt numFmtId="182" formatCode="_(* #,##0_);_(* \(#,##0\);_(* &quot;-&quot;??_);_(@_)"/>
  </numFmts>
  <fonts count="23">
    <font>
      <sz val="11"/>
      <color theme="1"/>
      <name val="等线"/>
      <charset val="134"/>
      <scheme val="minor"/>
    </font>
    <font>
      <b/>
      <sz val="9"/>
      <color theme="1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color rgb="FF000000"/>
      <name val="Book Antiqua"/>
      <family val="1"/>
    </font>
    <font>
      <i/>
      <sz val="9"/>
      <color theme="1"/>
      <name val="Book Antiqua"/>
      <family val="1"/>
    </font>
    <font>
      <sz val="9"/>
      <color rgb="FF000000"/>
      <name val="Book Antiqua"/>
      <family val="1"/>
    </font>
    <font>
      <sz val="9"/>
      <color theme="1"/>
      <name val="Book Antiqua"/>
      <family val="1"/>
    </font>
    <font>
      <b/>
      <sz val="9"/>
      <color indexed="8"/>
      <name val="Book Antiqua"/>
      <family val="1"/>
    </font>
    <font>
      <b/>
      <sz val="10"/>
      <color rgb="FF000000"/>
      <name val="Book Antiqua"/>
      <family val="1"/>
    </font>
    <font>
      <b/>
      <i/>
      <sz val="9"/>
      <color theme="1"/>
      <name val="Book Antiqua"/>
      <family val="1"/>
    </font>
    <font>
      <b/>
      <sz val="9"/>
      <color rgb="FFFF0000"/>
      <name val="Book Antiqua"/>
      <family val="1"/>
    </font>
    <font>
      <sz val="11"/>
      <color theme="1"/>
      <name val="Calibri"/>
      <family val="2"/>
    </font>
    <font>
      <sz val="72"/>
      <color theme="1"/>
      <name val="Calibri"/>
      <family val="2"/>
    </font>
    <font>
      <sz val="48"/>
      <color theme="1"/>
      <name val="Calibri"/>
      <family val="2"/>
    </font>
    <font>
      <sz val="36"/>
      <color theme="1"/>
      <name val="Calibri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Arial Unicode MS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5">
    <xf numFmtId="0" fontId="0" fillId="0" borderId="0"/>
    <xf numFmtId="43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>
      <protection locked="0"/>
    </xf>
    <xf numFmtId="0" fontId="21" fillId="0" borderId="0">
      <alignment vertical="center"/>
    </xf>
    <xf numFmtId="0" fontId="18" fillId="0" borderId="0">
      <protection locked="0"/>
    </xf>
    <xf numFmtId="179" fontId="20" fillId="0" borderId="0">
      <alignment vertical="center"/>
    </xf>
    <xf numFmtId="0" fontId="17" fillId="0" borderId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21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1" fillId="0" borderId="0" xfId="0" applyFont="1"/>
    <xf numFmtId="0" fontId="2" fillId="0" borderId="0" xfId="8" applyFont="1">
      <protection locked="0"/>
    </xf>
    <xf numFmtId="0" fontId="3" fillId="0" borderId="0" xfId="8" applyFont="1">
      <protection locked="0"/>
    </xf>
    <xf numFmtId="180" fontId="3" fillId="0" borderId="0" xfId="8" applyNumberFormat="1" applyFont="1">
      <protection locked="0"/>
    </xf>
    <xf numFmtId="0" fontId="4" fillId="0" borderId="0" xfId="8" applyFont="1">
      <protection locked="0"/>
    </xf>
    <xf numFmtId="181" fontId="4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5" fillId="0" borderId="0" xfId="8" applyFont="1">
      <protection locked="0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81" fontId="2" fillId="0" borderId="0" xfId="0" applyNumberFormat="1" applyFont="1" applyAlignment="1">
      <alignment horizontal="left" vertical="center"/>
    </xf>
    <xf numFmtId="179" fontId="7" fillId="0" borderId="0" xfId="9" applyFont="1" applyAlignment="1">
      <alignment horizontal="left" vertical="center" wrapText="1" indent="1"/>
    </xf>
    <xf numFmtId="182" fontId="7" fillId="0" borderId="0" xfId="8" applyNumberFormat="1" applyFont="1">
      <protection locked="0"/>
    </xf>
    <xf numFmtId="179" fontId="5" fillId="0" borderId="0" xfId="9" applyFont="1" applyAlignment="1">
      <alignment horizontal="left" vertical="center"/>
    </xf>
    <xf numFmtId="180" fontId="8" fillId="0" borderId="1" xfId="4" applyNumberFormat="1" applyFont="1" applyFill="1" applyBorder="1" applyAlignment="1" applyProtection="1">
      <alignment horizontal="right"/>
      <protection locked="0"/>
    </xf>
    <xf numFmtId="182" fontId="5" fillId="0" borderId="0" xfId="8" applyNumberFormat="1" applyFont="1">
      <protection locked="0"/>
    </xf>
    <xf numFmtId="179" fontId="5" fillId="0" borderId="0" xfId="9" applyFont="1" applyAlignment="1">
      <alignment horizontal="left" vertical="center" wrapText="1"/>
    </xf>
    <xf numFmtId="180" fontId="1" fillId="0" borderId="2" xfId="4" applyNumberFormat="1" applyFont="1" applyFill="1" applyBorder="1" applyAlignment="1" applyProtection="1">
      <alignment horizontal="right"/>
      <protection locked="0"/>
    </xf>
    <xf numFmtId="182" fontId="5" fillId="0" borderId="2" xfId="8" applyNumberFormat="1" applyFont="1" applyBorder="1">
      <protection locked="0"/>
    </xf>
    <xf numFmtId="179" fontId="5" fillId="0" borderId="0" xfId="9" applyFont="1" applyAlignment="1">
      <alignment horizontal="left"/>
    </xf>
    <xf numFmtId="180" fontId="1" fillId="0" borderId="3" xfId="4" applyNumberFormat="1" applyFont="1" applyFill="1" applyBorder="1" applyAlignment="1" applyProtection="1">
      <protection locked="0"/>
    </xf>
    <xf numFmtId="0" fontId="8" fillId="0" borderId="0" xfId="0" applyFont="1" applyAlignment="1">
      <alignment vertical="center"/>
    </xf>
    <xf numFmtId="0" fontId="9" fillId="0" borderId="0" xfId="8" applyFont="1" applyProtection="1"/>
    <xf numFmtId="0" fontId="10" fillId="0" borderId="0" xfId="8" applyFont="1">
      <protection locked="0"/>
    </xf>
    <xf numFmtId="49" fontId="1" fillId="0" borderId="1" xfId="0" applyNumberFormat="1" applyFont="1" applyBorder="1" applyAlignment="1">
      <alignment horizontal="center"/>
    </xf>
    <xf numFmtId="49" fontId="7" fillId="0" borderId="0" xfId="8" applyNumberFormat="1" applyFont="1">
      <protection locked="0"/>
    </xf>
    <xf numFmtId="179" fontId="5" fillId="0" borderId="0" xfId="9" applyFont="1" applyAlignment="1">
      <alignment horizontal="left" vertical="center" indent="1"/>
    </xf>
    <xf numFmtId="179" fontId="7" fillId="0" borderId="0" xfId="9" applyFont="1" applyAlignment="1">
      <alignment horizontal="left" vertical="center" wrapText="1" indent="2"/>
    </xf>
    <xf numFmtId="179" fontId="5" fillId="0" borderId="0" xfId="9" applyFont="1" applyAlignment="1">
      <alignment horizontal="left" vertical="center" wrapText="1" indent="1"/>
    </xf>
    <xf numFmtId="179" fontId="7" fillId="0" borderId="0" xfId="9" applyFont="1" applyAlignment="1">
      <alignment horizontal="left" vertical="center" indent="2"/>
    </xf>
    <xf numFmtId="180" fontId="1" fillId="0" borderId="3" xfId="4" applyNumberFormat="1" applyFont="1" applyFill="1" applyBorder="1" applyProtection="1">
      <protection locked="0"/>
    </xf>
    <xf numFmtId="179" fontId="7" fillId="0" borderId="0" xfId="9" applyFont="1" applyAlignment="1">
      <alignment vertical="center" wrapText="1"/>
    </xf>
    <xf numFmtId="179" fontId="5" fillId="0" borderId="0" xfId="9" applyFont="1" applyAlignment="1">
      <alignment horizontal="left" wrapText="1"/>
    </xf>
    <xf numFmtId="180" fontId="3" fillId="0" borderId="0" xfId="1" applyNumberFormat="1" applyFont="1" applyAlignment="1" applyProtection="1">
      <protection locked="0"/>
    </xf>
    <xf numFmtId="180" fontId="3" fillId="0" borderId="0" xfId="1" applyNumberFormat="1" applyFont="1" applyBorder="1" applyAlignment="1" applyProtection="1">
      <protection locked="0"/>
    </xf>
    <xf numFmtId="180" fontId="2" fillId="0" borderId="0" xfId="8" applyNumberFormat="1" applyFont="1" applyAlignment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80" fontId="8" fillId="0" borderId="0" xfId="4" applyNumberFormat="1" applyFont="1" applyAlignment="1" applyProtection="1">
      <alignment horizontal="right"/>
      <protection locked="0"/>
    </xf>
    <xf numFmtId="180" fontId="8" fillId="0" borderId="0" xfId="4" applyNumberFormat="1" applyFont="1" applyBorder="1" applyAlignment="1" applyProtection="1">
      <alignment horizontal="right"/>
      <protection locked="0"/>
    </xf>
    <xf numFmtId="180" fontId="1" fillId="0" borderId="0" xfId="4" applyNumberFormat="1" applyFont="1" applyBorder="1" applyAlignment="1" applyProtection="1">
      <alignment horizontal="right"/>
      <protection locked="0"/>
    </xf>
    <xf numFmtId="180" fontId="8" fillId="0" borderId="0" xfId="12" applyNumberFormat="1" applyFont="1" applyAlignment="1" applyProtection="1">
      <alignment horizontal="right"/>
      <protection locked="0"/>
    </xf>
    <xf numFmtId="180" fontId="8" fillId="0" borderId="0" xfId="12" applyNumberFormat="1" applyFont="1" applyBorder="1" applyAlignment="1" applyProtection="1">
      <alignment horizontal="right"/>
      <protection locked="0"/>
    </xf>
    <xf numFmtId="180" fontId="1" fillId="0" borderId="2" xfId="4" applyNumberFormat="1" applyFont="1" applyBorder="1" applyAlignment="1" applyProtection="1">
      <alignment horizontal="right"/>
      <protection locked="0"/>
    </xf>
    <xf numFmtId="180" fontId="8" fillId="0" borderId="1" xfId="4" applyNumberFormat="1" applyFont="1" applyBorder="1" applyAlignment="1" applyProtection="1">
      <alignment horizontal="right"/>
      <protection locked="0"/>
    </xf>
    <xf numFmtId="180" fontId="1" fillId="0" borderId="0" xfId="4" applyNumberFormat="1" applyFont="1" applyAlignment="1" applyProtection="1">
      <alignment horizontal="right"/>
      <protection locked="0"/>
    </xf>
    <xf numFmtId="180" fontId="8" fillId="0" borderId="0" xfId="5" applyNumberFormat="1" applyFont="1" applyFill="1" applyAlignment="1" applyProtection="1">
      <alignment horizontal="right"/>
      <protection locked="0"/>
    </xf>
    <xf numFmtId="180" fontId="8" fillId="0" borderId="0" xfId="5" applyNumberFormat="1" applyFont="1" applyFill="1" applyBorder="1" applyAlignment="1" applyProtection="1">
      <alignment horizontal="right"/>
      <protection locked="0"/>
    </xf>
    <xf numFmtId="180" fontId="8" fillId="0" borderId="0" xfId="5" applyNumberFormat="1" applyFont="1" applyAlignment="1" applyProtection="1">
      <alignment horizontal="right"/>
      <protection locked="0"/>
    </xf>
    <xf numFmtId="180" fontId="8" fillId="0" borderId="0" xfId="5" applyNumberFormat="1" applyFont="1" applyBorder="1" applyAlignment="1" applyProtection="1">
      <alignment horizontal="right"/>
      <protection locked="0"/>
    </xf>
    <xf numFmtId="180" fontId="1" fillId="0" borderId="0" xfId="5" applyNumberFormat="1" applyFont="1" applyFill="1" applyAlignment="1" applyProtection="1">
      <alignment horizontal="right"/>
      <protection locked="0"/>
    </xf>
    <xf numFmtId="180" fontId="1" fillId="0" borderId="0" xfId="5" applyNumberFormat="1" applyFont="1" applyFill="1" applyBorder="1" applyAlignment="1" applyProtection="1">
      <alignment horizontal="right"/>
      <protection locked="0"/>
    </xf>
    <xf numFmtId="180" fontId="1" fillId="0" borderId="0" xfId="5" applyNumberFormat="1" applyFont="1" applyAlignment="1" applyProtection="1">
      <alignment horizontal="right"/>
      <protection locked="0"/>
    </xf>
    <xf numFmtId="180" fontId="1" fillId="0" borderId="0" xfId="5" applyNumberFormat="1" applyFont="1" applyBorder="1" applyAlignment="1" applyProtection="1">
      <alignment horizontal="right"/>
      <protection locked="0"/>
    </xf>
    <xf numFmtId="180" fontId="1" fillId="0" borderId="2" xfId="5" applyNumberFormat="1" applyFont="1" applyFill="1" applyBorder="1" applyAlignment="1" applyProtection="1">
      <alignment horizontal="right"/>
      <protection locked="0"/>
    </xf>
    <xf numFmtId="180" fontId="1" fillId="0" borderId="3" xfId="4" applyNumberFormat="1" applyFont="1" applyBorder="1" applyAlignment="1" applyProtection="1">
      <protection locked="0"/>
    </xf>
    <xf numFmtId="180" fontId="1" fillId="0" borderId="0" xfId="4" applyNumberFormat="1" applyFont="1" applyBorder="1" applyAlignment="1" applyProtection="1">
      <protection locked="0"/>
    </xf>
    <xf numFmtId="180" fontId="2" fillId="0" borderId="0" xfId="8" applyNumberFormat="1" applyFont="1" applyAlignment="1">
      <alignment horizontal="right"/>
      <protection locked="0"/>
    </xf>
    <xf numFmtId="0" fontId="8" fillId="0" borderId="0" xfId="0" applyFont="1" applyAlignment="1">
      <alignment horizontal="center"/>
    </xf>
    <xf numFmtId="180" fontId="5" fillId="0" borderId="0" xfId="8" applyNumberFormat="1" applyFont="1" applyAlignment="1" applyProtection="1">
      <alignment horizontal="center" wrapText="1"/>
    </xf>
    <xf numFmtId="180" fontId="8" fillId="0" borderId="0" xfId="4" applyNumberFormat="1" applyFont="1" applyFill="1" applyProtection="1">
      <protection locked="0"/>
    </xf>
    <xf numFmtId="180" fontId="8" fillId="0" borderId="0" xfId="4" applyNumberFormat="1" applyFont="1" applyBorder="1" applyProtection="1">
      <protection locked="0"/>
    </xf>
    <xf numFmtId="180" fontId="8" fillId="0" borderId="0" xfId="4" applyNumberFormat="1" applyFont="1" applyProtection="1">
      <protection locked="0"/>
    </xf>
    <xf numFmtId="180" fontId="8" fillId="0" borderId="0" xfId="4" applyNumberFormat="1" applyFont="1" applyFill="1" applyAlignment="1" applyProtection="1">
      <alignment horizontal="right"/>
      <protection locked="0"/>
    </xf>
    <xf numFmtId="180" fontId="1" fillId="0" borderId="3" xfId="4" applyNumberFormat="1" applyFont="1" applyBorder="1" applyProtection="1">
      <protection locked="0"/>
    </xf>
    <xf numFmtId="180" fontId="1" fillId="0" borderId="0" xfId="4" applyNumberFormat="1" applyFont="1" applyBorder="1" applyProtection="1">
      <protection locked="0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80" fontId="8" fillId="0" borderId="0" xfId="12" applyNumberFormat="1" applyFont="1" applyFill="1" applyAlignment="1" applyProtection="1">
      <alignment horizontal="right"/>
      <protection locked="0"/>
    </xf>
    <xf numFmtId="180" fontId="1" fillId="0" borderId="0" xfId="4" applyNumberFormat="1" applyFont="1" applyFill="1" applyBorder="1" applyAlignment="1" applyProtection="1">
      <alignment horizontal="right"/>
      <protection locked="0"/>
    </xf>
    <xf numFmtId="180" fontId="8" fillId="0" borderId="0" xfId="4" applyNumberFormat="1" applyFont="1" applyFill="1" applyBorder="1" applyAlignment="1" applyProtection="1">
      <alignment horizontal="right"/>
      <protection locked="0"/>
    </xf>
    <xf numFmtId="180" fontId="1" fillId="0" borderId="0" xfId="4" applyNumberFormat="1" applyFont="1" applyFill="1" applyAlignment="1" applyProtection="1">
      <alignment horizontal="right"/>
      <protection locked="0"/>
    </xf>
    <xf numFmtId="180" fontId="1" fillId="0" borderId="0" xfId="4" applyNumberFormat="1" applyFont="1" applyFill="1" applyBorder="1" applyAlignment="1" applyProtection="1">
      <protection locked="0"/>
    </xf>
    <xf numFmtId="180" fontId="8" fillId="0" borderId="0" xfId="4" applyNumberFormat="1" applyFont="1" applyFill="1" applyBorder="1" applyProtection="1">
      <protection locked="0"/>
    </xf>
    <xf numFmtId="180" fontId="1" fillId="0" borderId="0" xfId="4" applyNumberFormat="1" applyFont="1" applyFill="1" applyBorder="1" applyProtection="1">
      <protection locked="0"/>
    </xf>
    <xf numFmtId="180" fontId="8" fillId="0" borderId="0" xfId="2" applyNumberFormat="1" applyFont="1" applyFill="1" applyAlignment="1" applyProtection="1">
      <alignment horizontal="right"/>
      <protection locked="0"/>
    </xf>
    <xf numFmtId="180" fontId="1" fillId="0" borderId="0" xfId="2" applyNumberFormat="1" applyFont="1" applyFill="1" applyBorder="1" applyAlignment="1" applyProtection="1">
      <alignment horizontal="right"/>
      <protection locked="0"/>
    </xf>
    <xf numFmtId="180" fontId="1" fillId="0" borderId="0" xfId="2" applyNumberFormat="1" applyFont="1" applyFill="1" applyAlignment="1" applyProtection="1">
      <alignment horizontal="right"/>
      <protection locked="0"/>
    </xf>
    <xf numFmtId="180" fontId="8" fillId="0" borderId="0" xfId="12" applyNumberFormat="1" applyFont="1" applyFill="1" applyBorder="1" applyAlignment="1" applyProtection="1">
      <alignment horizontal="right"/>
      <protection locked="0"/>
    </xf>
    <xf numFmtId="180" fontId="8" fillId="0" borderId="0" xfId="0" applyNumberFormat="1" applyFont="1"/>
    <xf numFmtId="180" fontId="1" fillId="0" borderId="0" xfId="1" applyNumberFormat="1" applyFont="1" applyFill="1" applyBorder="1" applyAlignment="1" applyProtection="1">
      <protection locked="0"/>
    </xf>
    <xf numFmtId="180" fontId="8" fillId="0" borderId="0" xfId="0" applyNumberFormat="1" applyFont="1" applyAlignment="1">
      <alignment horizontal="center"/>
    </xf>
    <xf numFmtId="49" fontId="2" fillId="0" borderId="0" xfId="8" applyNumberFormat="1" applyFont="1" applyAlignment="1">
      <alignment horizontal="center"/>
      <protection locked="0"/>
    </xf>
    <xf numFmtId="180" fontId="1" fillId="0" borderId="0" xfId="4" applyNumberFormat="1" applyFont="1" applyFill="1" applyProtection="1">
      <protection locked="0"/>
    </xf>
    <xf numFmtId="43" fontId="3" fillId="0" borderId="0" xfId="1" applyFont="1" applyFill="1" applyAlignment="1" applyProtection="1">
      <protection locked="0"/>
    </xf>
    <xf numFmtId="43" fontId="2" fillId="0" borderId="0" xfId="1" applyFont="1" applyFill="1" applyAlignment="1" applyProtection="1">
      <protection locked="0"/>
    </xf>
    <xf numFmtId="179" fontId="5" fillId="0" borderId="0" xfId="9" applyFont="1" applyAlignment="1">
      <alignment vertical="center" wrapText="1"/>
    </xf>
    <xf numFmtId="180" fontId="1" fillId="0" borderId="4" xfId="4" applyNumberFormat="1" applyFont="1" applyFill="1" applyBorder="1" applyProtection="1">
      <protection locked="0"/>
    </xf>
    <xf numFmtId="179" fontId="7" fillId="0" borderId="0" xfId="9" applyFont="1" applyAlignment="1">
      <alignment horizontal="left" vertical="center" indent="1"/>
    </xf>
    <xf numFmtId="180" fontId="2" fillId="0" borderId="2" xfId="8" applyNumberFormat="1" applyFont="1" applyBorder="1">
      <protection locked="0"/>
    </xf>
    <xf numFmtId="180" fontId="2" fillId="0" borderId="1" xfId="8" applyNumberFormat="1" applyFont="1" applyBorder="1">
      <protection locked="0"/>
    </xf>
    <xf numFmtId="180" fontId="2" fillId="0" borderId="4" xfId="8" applyNumberFormat="1" applyFont="1" applyBorder="1">
      <protection locked="0"/>
    </xf>
    <xf numFmtId="180" fontId="12" fillId="0" borderId="0" xfId="8" applyNumberFormat="1" applyFont="1">
      <protection locked="0"/>
    </xf>
    <xf numFmtId="180" fontId="1" fillId="0" borderId="0" xfId="4" applyNumberFormat="1" applyFont="1" applyProtection="1">
      <protection locked="0"/>
    </xf>
    <xf numFmtId="180" fontId="1" fillId="0" borderId="4" xfId="4" applyNumberFormat="1" applyFont="1" applyBorder="1" applyProtection="1">
      <protection locked="0"/>
    </xf>
    <xf numFmtId="180" fontId="1" fillId="0" borderId="4" xfId="4" applyNumberFormat="1" applyFont="1" applyBorder="1" applyAlignment="1" applyProtection="1">
      <alignment horizontal="right"/>
      <protection locked="0"/>
    </xf>
    <xf numFmtId="180" fontId="3" fillId="0" borderId="1" xfId="8" applyNumberFormat="1" applyFont="1" applyBorder="1">
      <protection locked="0"/>
    </xf>
    <xf numFmtId="180" fontId="2" fillId="0" borderId="0" xfId="8" applyNumberFormat="1" applyFont="1">
      <protection locked="0"/>
    </xf>
    <xf numFmtId="0" fontId="12" fillId="0" borderId="0" xfId="8" applyFont="1">
      <protection locked="0"/>
    </xf>
    <xf numFmtId="180" fontId="1" fillId="0" borderId="4" xfId="4" applyNumberFormat="1" applyFont="1" applyFill="1" applyBorder="1" applyAlignment="1" applyProtection="1">
      <alignment horizontal="right"/>
      <protection locked="0"/>
    </xf>
    <xf numFmtId="181" fontId="8" fillId="0" borderId="0" xfId="0" applyNumberFormat="1" applyFont="1" applyAlignment="1">
      <alignment vertical="center"/>
    </xf>
    <xf numFmtId="0" fontId="13" fillId="0" borderId="0" xfId="13" applyFont="1">
      <alignment vertical="center"/>
    </xf>
    <xf numFmtId="0" fontId="14" fillId="0" borderId="0" xfId="13" applyFont="1">
      <alignment vertical="center"/>
    </xf>
    <xf numFmtId="0" fontId="15" fillId="0" borderId="0" xfId="13" applyFont="1">
      <alignment vertical="center"/>
    </xf>
    <xf numFmtId="0" fontId="16" fillId="0" borderId="0" xfId="13" applyFont="1">
      <alignment vertical="center"/>
    </xf>
    <xf numFmtId="180" fontId="2" fillId="0" borderId="0" xfId="8" quotePrefix="1" applyNumberFormat="1" applyFont="1" applyAlignment="1">
      <alignment horizontal="center"/>
      <protection locked="0"/>
    </xf>
    <xf numFmtId="0" fontId="1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5">
    <cellStyle name="Comma 2" xfId="3" xr:uid="{00000000-0005-0000-0000-000031000000}"/>
    <cellStyle name="Comma 3" xfId="4" xr:uid="{00000000-0005-0000-0000-000032000000}"/>
    <cellStyle name="Comma 3 2" xfId="5" xr:uid="{00000000-0005-0000-0000-000033000000}"/>
    <cellStyle name="Normal 2" xfId="6" xr:uid="{00000000-0005-0000-0000-000034000000}"/>
    <cellStyle name="Normal 2 2" xfId="7" xr:uid="{00000000-0005-0000-0000-000035000000}"/>
    <cellStyle name="Normal 3" xfId="8" xr:uid="{00000000-0005-0000-0000-000036000000}"/>
    <cellStyle name="Normal 3 12" xfId="9" xr:uid="{00000000-0005-0000-0000-000037000000}"/>
    <cellStyle name="Normal 4" xfId="10" xr:uid="{00000000-0005-0000-0000-000038000000}"/>
    <cellStyle name="Percent 2" xfId="11" xr:uid="{00000000-0005-0000-0000-000039000000}"/>
    <cellStyle name="百分比" xfId="2" builtinId="5"/>
    <cellStyle name="百分比 2" xfId="12" xr:uid="{00000000-0005-0000-0000-00003A000000}"/>
    <cellStyle name="常规" xfId="0" builtinId="0"/>
    <cellStyle name="常规 2" xfId="13" xr:uid="{00000000-0005-0000-0000-00003B000000}"/>
    <cellStyle name="千位分隔" xfId="1" builtinId="3"/>
    <cellStyle name="千位分隔 2" xfId="14" xr:uid="{00000000-0005-0000-0000-00003C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59;&#27963;\working%20paper\22Q4\&#36134;&#34920;\Console%20notes%20summary_2022Q4-2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_VIE"/>
      <sheetName val="SUMMARY_the Company"/>
      <sheetName val="For ER-BS"/>
      <sheetName val="For ER-PL"/>
      <sheetName val="Non-GAAP"/>
      <sheetName val="SUMMARY_US"/>
      <sheetName val="Revenue"/>
      <sheetName val="PBT"/>
      <sheetName val="Cashflow_summary "/>
      <sheetName val="Cashflow_wp"/>
      <sheetName val="Cashflow_notes "/>
      <sheetName val="Equity movement "/>
      <sheetName val="NCI "/>
      <sheetName val="C "/>
      <sheetName val="D"/>
      <sheetName val="E"/>
      <sheetName val="G"/>
      <sheetName val="H"/>
      <sheetName val="K "/>
      <sheetName val="Goodwill "/>
      <sheetName val="ROU"/>
      <sheetName val="Other non-current asset"/>
      <sheetName val="L_IA"/>
      <sheetName val="Loans"/>
      <sheetName val="N"/>
      <sheetName val="P"/>
      <sheetName val="PROCESS"/>
      <sheetName val="Summary"/>
    </sheetNames>
    <sheetDataSet>
      <sheetData sheetId="0"/>
      <sheetData sheetId="1"/>
      <sheetData sheetId="2"/>
      <sheetData sheetId="3">
        <row r="28">
          <cell r="G28">
            <v>0</v>
          </cell>
        </row>
        <row r="34">
          <cell r="G34">
            <v>11823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7:F12"/>
  <sheetViews>
    <sheetView showGridLines="0" tabSelected="1" zoomScale="80" zoomScaleNormal="80" workbookViewId="0">
      <selection activeCell="E16" sqref="E16"/>
    </sheetView>
  </sheetViews>
  <sheetFormatPr defaultColWidth="10.75" defaultRowHeight="15"/>
  <cols>
    <col min="1" max="2" width="10.75" style="103"/>
    <col min="3" max="3" width="7.75" style="103" customWidth="1"/>
    <col min="4" max="4" width="10.75" style="103" customWidth="1"/>
    <col min="5" max="5" width="5.125" style="103" customWidth="1"/>
    <col min="6" max="6" width="10.75" style="103" customWidth="1"/>
    <col min="7" max="7" width="10.75" style="103"/>
    <col min="8" max="8" width="10.75" style="103" customWidth="1"/>
    <col min="9" max="16384" width="10.75" style="103"/>
  </cols>
  <sheetData>
    <row r="7" spans="3:6" ht="92.25">
      <c r="C7" s="104" t="s">
        <v>0</v>
      </c>
    </row>
    <row r="9" spans="3:6" ht="61.5">
      <c r="C9" s="105"/>
      <c r="D9" s="105" t="s">
        <v>1</v>
      </c>
    </row>
    <row r="10" spans="3:6" ht="61.5">
      <c r="C10" s="105" t="s">
        <v>2</v>
      </c>
      <c r="D10" s="105"/>
    </row>
    <row r="12" spans="3:6" ht="46.5">
      <c r="C12" s="106"/>
      <c r="E12" s="106"/>
      <c r="F12" s="106" t="s">
        <v>3</v>
      </c>
    </row>
  </sheetData>
  <phoneticPr fontId="2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R93"/>
  <sheetViews>
    <sheetView zoomScaleNormal="100" workbookViewId="0">
      <pane xSplit="2" ySplit="8" topLeftCell="C33" activePane="bottomRight" state="frozen"/>
      <selection pane="topRight"/>
      <selection pane="bottomLeft"/>
      <selection pane="bottomRight" activeCell="T23" sqref="T23"/>
    </sheetView>
  </sheetViews>
  <sheetFormatPr defaultColWidth="8" defaultRowHeight="13.5"/>
  <cols>
    <col min="1" max="1" width="3.375" style="3" customWidth="1"/>
    <col min="2" max="2" width="49.625" style="3" customWidth="1"/>
    <col min="3" max="3" width="1.625" style="3" customWidth="1"/>
    <col min="4" max="4" width="12.5" style="3" customWidth="1"/>
    <col min="5" max="5" width="1.625" style="3" customWidth="1"/>
    <col min="6" max="6" width="12.75" style="3" customWidth="1"/>
    <col min="7" max="7" width="1.5" style="3" customWidth="1"/>
    <col min="8" max="8" width="11.5" style="3" customWidth="1"/>
    <col min="9" max="9" width="1.75" style="3" customWidth="1"/>
    <col min="10" max="10" width="12.5" style="4" customWidth="1"/>
    <col min="11" max="11" width="1.25" style="4" customWidth="1"/>
    <col min="12" max="12" width="12.875" style="4" customWidth="1"/>
    <col min="13" max="13" width="1.125" style="4" customWidth="1"/>
    <col min="14" max="14" width="11.75" style="4" customWidth="1"/>
    <col min="15" max="15" width="1" style="4" customWidth="1"/>
    <col min="16" max="16" width="12.5" style="4" customWidth="1"/>
    <col min="17" max="17" width="1.375" style="4" customWidth="1"/>
    <col min="18" max="18" width="13.625" style="4" customWidth="1"/>
    <col min="19" max="19" width="1.375" style="4" customWidth="1"/>
    <col min="20" max="20" width="13.625" style="4" customWidth="1"/>
    <col min="21" max="21" width="1.375" style="4" customWidth="1"/>
    <col min="22" max="22" width="13.625" style="4" customWidth="1"/>
    <col min="23" max="23" width="1.125" style="4" customWidth="1"/>
    <col min="24" max="24" width="13.625" style="4" customWidth="1"/>
    <col min="25" max="25" width="1" style="4" customWidth="1"/>
    <col min="26" max="26" width="14.5" style="4" customWidth="1"/>
    <col min="27" max="27" width="0.875" style="4" customWidth="1"/>
    <col min="28" max="28" width="14.5" style="4" customWidth="1"/>
    <col min="29" max="29" width="0.875" style="4" customWidth="1"/>
    <col min="30" max="30" width="14.5" style="4" customWidth="1"/>
    <col min="31" max="31" width="0.875" style="4" customWidth="1"/>
    <col min="32" max="32" width="14.5" style="4" customWidth="1"/>
    <col min="33" max="33" width="0.875" style="4" customWidth="1"/>
    <col min="34" max="34" width="14.5" style="4" customWidth="1"/>
    <col min="35" max="35" width="0.875" style="4" customWidth="1"/>
    <col min="36" max="36" width="14.5" style="4" customWidth="1"/>
    <col min="37" max="37" width="0.875" style="4" customWidth="1"/>
    <col min="38" max="38" width="14.5" style="4" customWidth="1"/>
    <col min="39" max="39" width="0.875" style="4" customWidth="1"/>
    <col min="40" max="40" width="14.5" style="4" customWidth="1"/>
    <col min="41" max="42" width="8" style="3"/>
    <col min="43" max="43" width="11.25" style="3" customWidth="1"/>
    <col min="44" max="16384" width="8" style="3"/>
  </cols>
  <sheetData>
    <row r="1" spans="1:44" ht="15">
      <c r="A1" s="5" t="s">
        <v>1</v>
      </c>
    </row>
    <row r="2" spans="1:44" ht="15">
      <c r="A2" s="5" t="s">
        <v>4</v>
      </c>
      <c r="N2" s="34"/>
      <c r="O2" s="35"/>
    </row>
    <row r="3" spans="1:44" ht="15">
      <c r="A3" s="5" t="s">
        <v>5</v>
      </c>
      <c r="N3" s="34"/>
      <c r="O3" s="35"/>
    </row>
    <row r="4" spans="1:44" ht="14.25">
      <c r="A4" s="2"/>
      <c r="N4" s="34"/>
      <c r="O4" s="35"/>
    </row>
    <row r="5" spans="1:44" ht="15">
      <c r="B5" s="6" t="s">
        <v>6</v>
      </c>
      <c r="C5" s="6"/>
      <c r="E5" s="6"/>
      <c r="N5" s="34"/>
      <c r="O5" s="35"/>
    </row>
    <row r="6" spans="1:44" ht="14.45" customHeight="1">
      <c r="D6" s="108" t="s">
        <v>7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68"/>
      <c r="R6" s="108" t="s">
        <v>8</v>
      </c>
      <c r="S6" s="108"/>
      <c r="T6" s="108"/>
      <c r="U6" s="108"/>
      <c r="V6" s="108"/>
      <c r="W6" s="108"/>
      <c r="X6" s="108"/>
      <c r="Y6" s="1"/>
      <c r="Z6" s="108" t="s">
        <v>9</v>
      </c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</row>
    <row r="7" spans="1:44" ht="14.25">
      <c r="D7" s="7" t="s">
        <v>10</v>
      </c>
      <c r="F7" s="7" t="s">
        <v>11</v>
      </c>
      <c r="G7" s="8"/>
      <c r="H7" s="7" t="s">
        <v>12</v>
      </c>
      <c r="I7" s="8"/>
      <c r="J7" s="7" t="s">
        <v>13</v>
      </c>
      <c r="K7" s="36"/>
      <c r="L7" s="37" t="s">
        <v>14</v>
      </c>
      <c r="M7" s="37"/>
      <c r="N7" s="37" t="s">
        <v>15</v>
      </c>
      <c r="O7" s="37"/>
      <c r="P7" s="37" t="s">
        <v>16</v>
      </c>
      <c r="Q7" s="37"/>
      <c r="R7" s="69" t="s">
        <v>10</v>
      </c>
      <c r="S7" s="37"/>
      <c r="T7" s="69" t="s">
        <v>17</v>
      </c>
      <c r="U7" s="37"/>
      <c r="V7" s="69" t="s">
        <v>11</v>
      </c>
      <c r="W7" s="37"/>
      <c r="X7" s="69" t="s">
        <v>18</v>
      </c>
      <c r="Y7" s="37"/>
      <c r="Z7" s="69" t="s">
        <v>12</v>
      </c>
      <c r="AA7" s="36"/>
      <c r="AB7" s="69" t="s">
        <v>19</v>
      </c>
      <c r="AC7" s="36"/>
      <c r="AD7" s="69" t="s">
        <v>20</v>
      </c>
      <c r="AE7" s="36"/>
      <c r="AF7" s="7" t="s">
        <v>21</v>
      </c>
      <c r="AG7" s="36"/>
      <c r="AH7" s="7" t="s">
        <v>13</v>
      </c>
      <c r="AI7" s="36"/>
      <c r="AJ7" s="107" t="s">
        <v>22</v>
      </c>
      <c r="AK7" s="36"/>
      <c r="AL7" s="7" t="s">
        <v>23</v>
      </c>
      <c r="AM7" s="37"/>
      <c r="AN7" s="7" t="s">
        <v>24</v>
      </c>
    </row>
    <row r="8" spans="1:44" s="1" customFormat="1" ht="14.25">
      <c r="D8" s="9" t="s">
        <v>25</v>
      </c>
      <c r="F8" s="9" t="s">
        <v>25</v>
      </c>
      <c r="H8" s="9" t="s">
        <v>25</v>
      </c>
      <c r="J8" s="9" t="s">
        <v>25</v>
      </c>
      <c r="K8" s="37"/>
      <c r="L8" s="9" t="s">
        <v>25</v>
      </c>
      <c r="M8" s="37"/>
      <c r="N8" s="9" t="s">
        <v>25</v>
      </c>
      <c r="P8" s="9" t="s">
        <v>25</v>
      </c>
      <c r="Q8" s="37"/>
      <c r="R8" s="9" t="s">
        <v>25</v>
      </c>
      <c r="S8" s="37"/>
      <c r="T8" s="9" t="s">
        <v>25</v>
      </c>
      <c r="U8" s="37"/>
      <c r="V8" s="9" t="s">
        <v>25</v>
      </c>
      <c r="W8" s="37"/>
      <c r="X8" s="9" t="s">
        <v>25</v>
      </c>
      <c r="Y8" s="37"/>
      <c r="Z8" s="9" t="s">
        <v>25</v>
      </c>
      <c r="AB8" s="9" t="s">
        <v>25</v>
      </c>
      <c r="AD8" s="9" t="s">
        <v>25</v>
      </c>
      <c r="AF8" s="9" t="s">
        <v>25</v>
      </c>
      <c r="AH8" s="9" t="s">
        <v>25</v>
      </c>
      <c r="AI8" s="37"/>
      <c r="AJ8" s="9" t="s">
        <v>25</v>
      </c>
      <c r="AK8" s="37"/>
      <c r="AL8" s="9" t="s">
        <v>25</v>
      </c>
      <c r="AN8" s="9" t="s">
        <v>25</v>
      </c>
      <c r="AO8" s="37"/>
      <c r="AP8" s="37"/>
      <c r="AQ8" s="37"/>
      <c r="AR8" s="37"/>
    </row>
    <row r="9" spans="1:44" ht="14.25">
      <c r="D9" s="10" t="s">
        <v>26</v>
      </c>
      <c r="F9" s="10" t="s">
        <v>26</v>
      </c>
      <c r="G9" s="8"/>
      <c r="H9" s="10" t="s">
        <v>26</v>
      </c>
      <c r="I9" s="8"/>
      <c r="J9" s="10" t="s">
        <v>26</v>
      </c>
      <c r="K9" s="38"/>
      <c r="L9" s="10" t="s">
        <v>26</v>
      </c>
      <c r="M9" s="38"/>
      <c r="N9" s="10" t="s">
        <v>26</v>
      </c>
      <c r="O9" s="39"/>
      <c r="P9" s="10" t="s">
        <v>26</v>
      </c>
      <c r="Q9" s="10"/>
      <c r="R9" s="10" t="s">
        <v>27</v>
      </c>
      <c r="S9" s="10"/>
      <c r="T9" s="10" t="s">
        <v>27</v>
      </c>
      <c r="U9" s="10"/>
      <c r="V9" s="10" t="s">
        <v>27</v>
      </c>
      <c r="W9" s="10"/>
      <c r="X9" s="10" t="s">
        <v>27</v>
      </c>
      <c r="Y9" s="10"/>
      <c r="Z9" s="10" t="s">
        <v>26</v>
      </c>
      <c r="AA9" s="36"/>
      <c r="AB9" s="10" t="s">
        <v>27</v>
      </c>
      <c r="AC9" s="36"/>
      <c r="AD9" s="10" t="s">
        <v>27</v>
      </c>
      <c r="AE9" s="36"/>
      <c r="AF9" s="10" t="s">
        <v>27</v>
      </c>
      <c r="AG9" s="36"/>
      <c r="AH9" s="10" t="s">
        <v>26</v>
      </c>
      <c r="AI9" s="36"/>
      <c r="AJ9" s="10" t="s">
        <v>27</v>
      </c>
      <c r="AK9" s="36"/>
      <c r="AL9" s="10" t="s">
        <v>26</v>
      </c>
      <c r="AM9" s="37"/>
      <c r="AN9" s="10" t="s">
        <v>26</v>
      </c>
    </row>
    <row r="10" spans="1:44" ht="14.25">
      <c r="B10" s="11"/>
      <c r="C10" s="11"/>
      <c r="D10" s="8"/>
      <c r="E10" s="11"/>
      <c r="F10" s="8"/>
      <c r="G10" s="8"/>
      <c r="H10" s="10"/>
      <c r="I10" s="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4">
      <c r="B11" s="12" t="s">
        <v>28</v>
      </c>
      <c r="C11" s="12"/>
      <c r="D11" s="13">
        <v>3702387</v>
      </c>
      <c r="E11" s="12"/>
      <c r="F11" s="13">
        <f>V11+X11</f>
        <v>3820378</v>
      </c>
      <c r="G11" s="13"/>
      <c r="H11" s="13">
        <f>AF11+AD11+Z11+AB11</f>
        <v>4025279</v>
      </c>
      <c r="I11" s="13"/>
      <c r="J11" s="40">
        <f>SUM(AH11:AN11)</f>
        <v>2580809.6607572301</v>
      </c>
      <c r="K11" s="41"/>
      <c r="L11" s="40">
        <v>2055789</v>
      </c>
      <c r="M11" s="41"/>
      <c r="N11" s="40">
        <v>1474475</v>
      </c>
      <c r="O11" s="41"/>
      <c r="P11" s="40">
        <v>654802</v>
      </c>
      <c r="Q11" s="65"/>
      <c r="R11" s="65">
        <f>ROUND((D11-T11),0)</f>
        <v>1966070</v>
      </c>
      <c r="S11" s="65"/>
      <c r="T11" s="65">
        <v>1736317</v>
      </c>
      <c r="U11" s="65"/>
      <c r="V11" s="65">
        <v>1956583</v>
      </c>
      <c r="W11" s="40"/>
      <c r="X11" s="65">
        <v>1863795</v>
      </c>
      <c r="Y11" s="65"/>
      <c r="Z11" s="65">
        <v>1081468</v>
      </c>
      <c r="AA11" s="72"/>
      <c r="AB11" s="65">
        <v>1105485</v>
      </c>
      <c r="AC11" s="65"/>
      <c r="AD11" s="65">
        <v>991830</v>
      </c>
      <c r="AE11" s="72"/>
      <c r="AF11" s="65">
        <v>846496</v>
      </c>
      <c r="AG11" s="72"/>
      <c r="AH11" s="72">
        <v>871070.66075723001</v>
      </c>
      <c r="AI11" s="72"/>
      <c r="AJ11" s="72">
        <v>769544</v>
      </c>
      <c r="AK11" s="72"/>
      <c r="AL11" s="65">
        <v>547577</v>
      </c>
      <c r="AM11" s="72"/>
      <c r="AN11" s="65">
        <v>392618</v>
      </c>
      <c r="AO11" s="4"/>
      <c r="AQ11" s="86"/>
    </row>
    <row r="12" spans="1:44">
      <c r="B12" s="12" t="s">
        <v>29</v>
      </c>
      <c r="C12" s="12"/>
      <c r="D12" s="13">
        <v>-3535778</v>
      </c>
      <c r="E12" s="12"/>
      <c r="F12" s="13">
        <f t="shared" ref="F12:F31" si="0">V12+X12</f>
        <v>-3567690</v>
      </c>
      <c r="G12" s="13"/>
      <c r="H12" s="13">
        <f t="shared" ref="H12:H16" si="1">AF12+AD12+Z12+AB12</f>
        <v>-3849682</v>
      </c>
      <c r="I12" s="13"/>
      <c r="J12" s="40">
        <f>SUM(AH12:AN12)</f>
        <v>-2388299</v>
      </c>
      <c r="K12" s="41"/>
      <c r="L12" s="40">
        <v>-1893513</v>
      </c>
      <c r="M12" s="41"/>
      <c r="N12" s="40">
        <v>-1357837</v>
      </c>
      <c r="O12" s="41"/>
      <c r="P12" s="40">
        <v>-626193</v>
      </c>
      <c r="Q12" s="65"/>
      <c r="R12" s="65">
        <f>ROUND((D12-T12),0)</f>
        <v>-1866263</v>
      </c>
      <c r="S12" s="65"/>
      <c r="T12" s="65">
        <v>-1669515</v>
      </c>
      <c r="U12" s="65"/>
      <c r="V12" s="65">
        <v>-1797823</v>
      </c>
      <c r="W12" s="40"/>
      <c r="X12" s="65">
        <v>-1769867</v>
      </c>
      <c r="Y12" s="65"/>
      <c r="Z12" s="65">
        <v>-1005775</v>
      </c>
      <c r="AA12" s="72"/>
      <c r="AB12" s="65">
        <v>-1055133</v>
      </c>
      <c r="AC12" s="65"/>
      <c r="AD12" s="65">
        <v>-920017</v>
      </c>
      <c r="AE12" s="72"/>
      <c r="AF12" s="65">
        <v>-868757</v>
      </c>
      <c r="AG12" s="72"/>
      <c r="AH12" s="72">
        <v>-830961</v>
      </c>
      <c r="AI12" s="72"/>
      <c r="AJ12" s="72">
        <v>-688638</v>
      </c>
      <c r="AK12" s="72"/>
      <c r="AL12" s="65">
        <v>-487224</v>
      </c>
      <c r="AM12" s="72"/>
      <c r="AN12" s="65">
        <v>-381476</v>
      </c>
      <c r="AO12" s="4"/>
      <c r="AQ12" s="86"/>
    </row>
    <row r="13" spans="1:44" ht="14.25">
      <c r="B13" s="12" t="s">
        <v>30</v>
      </c>
      <c r="C13" s="12"/>
      <c r="D13" s="13">
        <v>-184336</v>
      </c>
      <c r="E13" s="12"/>
      <c r="F13" s="13">
        <f t="shared" si="0"/>
        <v>-213592</v>
      </c>
      <c r="G13" s="13"/>
      <c r="H13" s="13">
        <f t="shared" si="1"/>
        <v>-240749</v>
      </c>
      <c r="I13" s="13"/>
      <c r="J13" s="40">
        <f>SUM(AH13:AN13)</f>
        <v>-202963</v>
      </c>
      <c r="K13" s="41"/>
      <c r="L13" s="40">
        <v>-161160</v>
      </c>
      <c r="M13" s="41"/>
      <c r="N13" s="40">
        <v>-161839</v>
      </c>
      <c r="O13" s="42"/>
      <c r="P13" s="40">
        <v>-46816</v>
      </c>
      <c r="Q13" s="65"/>
      <c r="R13" s="65">
        <f>ROUND((D13-T13),0)</f>
        <v>-102725</v>
      </c>
      <c r="S13" s="65"/>
      <c r="T13" s="65">
        <v>-81611</v>
      </c>
      <c r="U13" s="65"/>
      <c r="V13" s="65">
        <v>-114067</v>
      </c>
      <c r="W13" s="40"/>
      <c r="X13" s="65">
        <v>-99525</v>
      </c>
      <c r="Y13" s="65"/>
      <c r="Z13" s="77">
        <v>-55664</v>
      </c>
      <c r="AA13" s="78"/>
      <c r="AB13" s="77">
        <v>-56182</v>
      </c>
      <c r="AC13" s="79"/>
      <c r="AD13" s="77">
        <v>-84692</v>
      </c>
      <c r="AE13" s="78"/>
      <c r="AF13" s="77">
        <v>-44211</v>
      </c>
      <c r="AG13" s="78"/>
      <c r="AH13" s="72">
        <f>-43084-AH16</f>
        <v>-42748</v>
      </c>
      <c r="AI13" s="71"/>
      <c r="AJ13" s="72">
        <v>-103201</v>
      </c>
      <c r="AK13" s="71"/>
      <c r="AL13" s="65">
        <v>-29487</v>
      </c>
      <c r="AM13" s="72"/>
      <c r="AN13" s="65">
        <v>-27527</v>
      </c>
      <c r="AO13" s="4"/>
      <c r="AQ13" s="86"/>
    </row>
    <row r="14" spans="1:44">
      <c r="B14" s="12" t="s">
        <v>31</v>
      </c>
      <c r="C14" s="12"/>
      <c r="D14" s="13">
        <v>-12378</v>
      </c>
      <c r="E14" s="12"/>
      <c r="F14" s="13">
        <f t="shared" si="0"/>
        <v>-12540</v>
      </c>
      <c r="G14" s="13"/>
      <c r="H14" s="13">
        <f t="shared" si="1"/>
        <v>-20122</v>
      </c>
      <c r="I14" s="13"/>
      <c r="J14" s="40">
        <f t="shared" ref="J14:J17" si="2">SUM(AH14:AN14)</f>
        <v>-13095</v>
      </c>
      <c r="K14" s="41"/>
      <c r="L14" s="40">
        <v>-9730</v>
      </c>
      <c r="M14" s="41"/>
      <c r="N14" s="40">
        <v>-6702</v>
      </c>
      <c r="O14" s="41"/>
      <c r="P14" s="40">
        <v>-3222</v>
      </c>
      <c r="Q14" s="65"/>
      <c r="R14" s="65">
        <f>ROUND((D14-T14),0)</f>
        <v>-5733</v>
      </c>
      <c r="S14" s="65"/>
      <c r="T14" s="65">
        <v>-6645</v>
      </c>
      <c r="U14" s="65"/>
      <c r="V14" s="65">
        <v>-5379</v>
      </c>
      <c r="W14" s="40"/>
      <c r="X14" s="65">
        <v>-7161</v>
      </c>
      <c r="Y14" s="65"/>
      <c r="Z14" s="65">
        <v>-4613</v>
      </c>
      <c r="AA14" s="72"/>
      <c r="AB14" s="65">
        <v>-6328</v>
      </c>
      <c r="AC14" s="65"/>
      <c r="AD14" s="65">
        <v>-4470</v>
      </c>
      <c r="AE14" s="72"/>
      <c r="AF14" s="65">
        <v>-4711</v>
      </c>
      <c r="AG14" s="72"/>
      <c r="AH14" s="72">
        <v>-4749</v>
      </c>
      <c r="AI14" s="72"/>
      <c r="AJ14" s="72">
        <v>-3029</v>
      </c>
      <c r="AK14" s="72"/>
      <c r="AL14" s="65">
        <v>-2732</v>
      </c>
      <c r="AM14" s="72"/>
      <c r="AN14" s="65">
        <v>-2585</v>
      </c>
      <c r="AO14" s="4"/>
      <c r="AQ14" s="86"/>
    </row>
    <row r="15" spans="1:44">
      <c r="B15" s="12" t="s">
        <v>32</v>
      </c>
      <c r="C15" s="12"/>
      <c r="D15" s="13">
        <v>22317</v>
      </c>
      <c r="E15" s="12"/>
      <c r="F15" s="13">
        <f t="shared" si="0"/>
        <v>13975</v>
      </c>
      <c r="G15" s="13"/>
      <c r="H15" s="13">
        <f t="shared" si="1"/>
        <v>-2564</v>
      </c>
      <c r="I15" s="13"/>
      <c r="J15" s="40">
        <f t="shared" si="2"/>
        <v>3243</v>
      </c>
      <c r="K15" s="41"/>
      <c r="L15" s="43">
        <v>-3840</v>
      </c>
      <c r="M15" s="44"/>
      <c r="N15" s="43">
        <v>0</v>
      </c>
      <c r="O15" s="44"/>
      <c r="P15" s="43">
        <v>0</v>
      </c>
      <c r="Q15" s="70"/>
      <c r="R15" s="65">
        <f>ROUND((D15-T15),0)</f>
        <v>13401</v>
      </c>
      <c r="S15" s="70"/>
      <c r="T15" s="65">
        <v>8916</v>
      </c>
      <c r="U15" s="70"/>
      <c r="V15" s="65">
        <v>9243</v>
      </c>
      <c r="W15" s="43"/>
      <c r="X15" s="65">
        <v>4732</v>
      </c>
      <c r="Y15" s="70"/>
      <c r="Z15" s="70">
        <v>1598</v>
      </c>
      <c r="AA15" s="80"/>
      <c r="AB15" s="70">
        <v>-7134</v>
      </c>
      <c r="AC15" s="70"/>
      <c r="AD15" s="70">
        <v>2616</v>
      </c>
      <c r="AE15" s="80"/>
      <c r="AF15" s="70">
        <v>356</v>
      </c>
      <c r="AG15" s="80"/>
      <c r="AH15" s="80">
        <v>643</v>
      </c>
      <c r="AI15" s="80"/>
      <c r="AJ15" s="80">
        <v>1308</v>
      </c>
      <c r="AK15" s="80"/>
      <c r="AL15" s="70">
        <v>1437</v>
      </c>
      <c r="AM15" s="80"/>
      <c r="AN15" s="70">
        <v>-145</v>
      </c>
      <c r="AO15" s="4"/>
      <c r="AQ15" s="86"/>
    </row>
    <row r="16" spans="1:44">
      <c r="B16" s="12" t="s">
        <v>33</v>
      </c>
      <c r="C16" s="12"/>
      <c r="D16" s="13">
        <v>0</v>
      </c>
      <c r="E16" s="12"/>
      <c r="F16" s="13">
        <f t="shared" si="0"/>
        <v>-4882</v>
      </c>
      <c r="G16" s="13"/>
      <c r="H16" s="13">
        <f t="shared" si="1"/>
        <v>-51971</v>
      </c>
      <c r="I16" s="13"/>
      <c r="J16" s="40">
        <f t="shared" si="2"/>
        <v>-336</v>
      </c>
      <c r="K16" s="41"/>
      <c r="L16" s="43"/>
      <c r="M16" s="44"/>
      <c r="N16" s="43"/>
      <c r="O16" s="44"/>
      <c r="P16" s="43"/>
      <c r="Q16" s="70"/>
      <c r="R16" s="65">
        <v>0</v>
      </c>
      <c r="S16" s="70"/>
      <c r="T16" s="65">
        <v>0</v>
      </c>
      <c r="U16" s="70"/>
      <c r="V16" s="65">
        <v>-4882</v>
      </c>
      <c r="W16" s="43"/>
      <c r="X16" s="65">
        <v>0</v>
      </c>
      <c r="Y16" s="70"/>
      <c r="Z16" s="70">
        <v>-51971</v>
      </c>
      <c r="AA16" s="80"/>
      <c r="AB16" s="70"/>
      <c r="AC16" s="70"/>
      <c r="AD16" s="70"/>
      <c r="AE16" s="80"/>
      <c r="AF16" s="70"/>
      <c r="AG16" s="80"/>
      <c r="AH16" s="80">
        <v>-336</v>
      </c>
      <c r="AI16" s="80"/>
      <c r="AJ16" s="80"/>
      <c r="AK16" s="80"/>
      <c r="AL16" s="70"/>
      <c r="AM16" s="80"/>
      <c r="AN16" s="70"/>
      <c r="AO16" s="4"/>
      <c r="AQ16" s="86"/>
    </row>
    <row r="17" spans="1:43" ht="14.25">
      <c r="B17" s="14"/>
      <c r="C17" s="14"/>
      <c r="D17" s="15"/>
      <c r="E17" s="14"/>
      <c r="F17" s="15">
        <f t="shared" si="0"/>
        <v>0</v>
      </c>
      <c r="G17" s="13"/>
      <c r="H17" s="15"/>
      <c r="I17" s="13"/>
      <c r="J17" s="40">
        <f t="shared" si="2"/>
        <v>0</v>
      </c>
      <c r="K17" s="41"/>
      <c r="L17" s="40"/>
      <c r="M17" s="41"/>
      <c r="N17" s="40"/>
      <c r="O17" s="41"/>
      <c r="P17" s="40"/>
      <c r="Q17" s="65"/>
      <c r="R17" s="65"/>
      <c r="S17" s="65"/>
      <c r="T17" s="65"/>
      <c r="U17" s="65"/>
      <c r="V17" s="65"/>
      <c r="W17" s="40"/>
      <c r="X17" s="65"/>
      <c r="Y17" s="65"/>
      <c r="Z17" s="65"/>
      <c r="AA17" s="72"/>
      <c r="AB17" s="65"/>
      <c r="AC17" s="65"/>
      <c r="AD17" s="65"/>
      <c r="AE17" s="72"/>
      <c r="AF17" s="65"/>
      <c r="AG17" s="72"/>
      <c r="AH17" s="72"/>
      <c r="AI17" s="72"/>
      <c r="AJ17" s="72"/>
      <c r="AK17" s="72"/>
      <c r="AL17" s="65"/>
      <c r="AM17" s="72"/>
      <c r="AN17" s="65"/>
      <c r="AO17" s="4"/>
      <c r="AQ17" s="86"/>
    </row>
    <row r="18" spans="1:43" s="2" customFormat="1" ht="14.25">
      <c r="B18" s="14" t="s">
        <v>34</v>
      </c>
      <c r="C18" s="14"/>
      <c r="D18" s="16">
        <f>SUM(D11:D16)</f>
        <v>-7788</v>
      </c>
      <c r="E18" s="14"/>
      <c r="F18" s="16">
        <f t="shared" si="0"/>
        <v>35649</v>
      </c>
      <c r="G18" s="16"/>
      <c r="H18" s="16">
        <f>SUM(H11:H16)</f>
        <v>-139809</v>
      </c>
      <c r="I18" s="16"/>
      <c r="J18" s="45">
        <f>SUM(J11:J16)</f>
        <v>-20640.3392427699</v>
      </c>
      <c r="K18" s="42"/>
      <c r="L18" s="45">
        <f>SUM(L11:L15)</f>
        <v>-12454</v>
      </c>
      <c r="M18" s="42"/>
      <c r="N18" s="45">
        <f>SUM(N11:N15)</f>
        <v>-51903</v>
      </c>
      <c r="O18" s="42"/>
      <c r="P18" s="45">
        <f>SUM(P11:P15)</f>
        <v>-21429</v>
      </c>
      <c r="Q18" s="71"/>
      <c r="R18" s="18">
        <f>SUM(R11:R16)</f>
        <v>4750</v>
      </c>
      <c r="S18" s="71"/>
      <c r="T18" s="18">
        <f>SUM(T11:T16)</f>
        <v>-12538</v>
      </c>
      <c r="U18" s="71"/>
      <c r="V18" s="18">
        <f>SUM(V11:V16)</f>
        <v>43675</v>
      </c>
      <c r="W18" s="42"/>
      <c r="X18" s="18">
        <f>SUM(X11:X16)</f>
        <v>-8026</v>
      </c>
      <c r="Y18" s="71"/>
      <c r="Z18" s="18">
        <f>SUM(Z11:Z16)</f>
        <v>-34957</v>
      </c>
      <c r="AA18" s="71"/>
      <c r="AB18" s="18">
        <v>-19292</v>
      </c>
      <c r="AC18" s="71"/>
      <c r="AD18" s="18">
        <f t="shared" ref="AD18:AN18" si="3">SUM(AD11:AD15)</f>
        <v>-14733</v>
      </c>
      <c r="AE18" s="71"/>
      <c r="AF18" s="18">
        <f t="shared" si="3"/>
        <v>-70827</v>
      </c>
      <c r="AG18" s="71"/>
      <c r="AH18" s="18">
        <f>SUM(AH11:AH16)</f>
        <v>-7080.3392427699901</v>
      </c>
      <c r="AI18" s="53"/>
      <c r="AJ18" s="18">
        <f t="shared" si="3"/>
        <v>-24016</v>
      </c>
      <c r="AK18" s="53"/>
      <c r="AL18" s="56">
        <f t="shared" si="3"/>
        <v>29571</v>
      </c>
      <c r="AM18" s="53"/>
      <c r="AN18" s="56">
        <f t="shared" si="3"/>
        <v>-19115</v>
      </c>
      <c r="AO18" s="4"/>
      <c r="AQ18" s="86"/>
    </row>
    <row r="19" spans="1:43" ht="14.25">
      <c r="B19" s="14"/>
      <c r="C19" s="14"/>
      <c r="D19" s="13"/>
      <c r="E19" s="14"/>
      <c r="F19" s="13"/>
      <c r="G19" s="13"/>
      <c r="H19" s="13"/>
      <c r="I19" s="13"/>
      <c r="J19" s="40"/>
      <c r="K19" s="41"/>
      <c r="L19" s="40"/>
      <c r="M19" s="41"/>
      <c r="N19" s="40"/>
      <c r="O19" s="41"/>
      <c r="P19" s="40"/>
      <c r="Q19" s="65"/>
      <c r="R19" s="65"/>
      <c r="S19" s="65"/>
      <c r="T19" s="65"/>
      <c r="U19" s="65"/>
      <c r="V19" s="65"/>
      <c r="W19" s="40"/>
      <c r="X19" s="65"/>
      <c r="Y19" s="65"/>
      <c r="Z19" s="65"/>
      <c r="AA19" s="72"/>
      <c r="AB19" s="65"/>
      <c r="AC19" s="65"/>
      <c r="AD19" s="65"/>
      <c r="AE19" s="72"/>
      <c r="AF19" s="65"/>
      <c r="AG19" s="72"/>
      <c r="AH19" s="49"/>
      <c r="AI19" s="49"/>
      <c r="AJ19" s="49"/>
      <c r="AK19" s="49"/>
      <c r="AL19" s="48"/>
      <c r="AM19" s="49"/>
      <c r="AN19" s="48"/>
      <c r="AO19" s="4"/>
      <c r="AQ19" s="86"/>
    </row>
    <row r="20" spans="1:43">
      <c r="B20" s="12" t="s">
        <v>35</v>
      </c>
      <c r="C20" s="12"/>
      <c r="D20" s="13">
        <v>1047</v>
      </c>
      <c r="E20" s="12"/>
      <c r="F20" s="13">
        <f t="shared" si="0"/>
        <v>689.67948000000001</v>
      </c>
      <c r="G20" s="13"/>
      <c r="H20" s="13">
        <f t="shared" ref="H20:H24" si="4">AF20+AD20+Z20+AB20</f>
        <v>644</v>
      </c>
      <c r="I20" s="13"/>
      <c r="J20" s="40">
        <f t="shared" ref="J20:J26" si="5">SUM(AH20:AN20)</f>
        <v>824</v>
      </c>
      <c r="K20" s="41"/>
      <c r="L20" s="40">
        <v>275</v>
      </c>
      <c r="M20" s="41"/>
      <c r="N20" s="40">
        <v>44</v>
      </c>
      <c r="O20" s="41"/>
      <c r="P20" s="40">
        <v>104</v>
      </c>
      <c r="Q20" s="65"/>
      <c r="R20" s="65">
        <f>ROUND((D20-T20),0)</f>
        <v>305</v>
      </c>
      <c r="S20" s="65"/>
      <c r="T20" s="65">
        <v>742</v>
      </c>
      <c r="U20" s="65"/>
      <c r="V20" s="65">
        <v>499</v>
      </c>
      <c r="W20" s="40"/>
      <c r="X20" s="65">
        <v>190.67948000000001</v>
      </c>
      <c r="Y20" s="65"/>
      <c r="Z20" s="65">
        <v>115</v>
      </c>
      <c r="AA20" s="72"/>
      <c r="AB20" s="65">
        <v>152</v>
      </c>
      <c r="AC20" s="65"/>
      <c r="AD20" s="65">
        <v>207</v>
      </c>
      <c r="AE20" s="72"/>
      <c r="AF20" s="65">
        <v>170</v>
      </c>
      <c r="AG20" s="72"/>
      <c r="AH20" s="49">
        <v>199</v>
      </c>
      <c r="AI20" s="49"/>
      <c r="AJ20" s="49">
        <v>110</v>
      </c>
      <c r="AK20" s="49"/>
      <c r="AL20" s="48">
        <v>254</v>
      </c>
      <c r="AM20" s="49"/>
      <c r="AN20" s="48">
        <v>261</v>
      </c>
      <c r="AO20" s="4"/>
      <c r="AQ20" s="86"/>
    </row>
    <row r="21" spans="1:43">
      <c r="B21" s="12" t="s">
        <v>36</v>
      </c>
      <c r="C21" s="12"/>
      <c r="D21" s="13">
        <v>-4882</v>
      </c>
      <c r="E21" s="12"/>
      <c r="F21" s="13">
        <f t="shared" si="0"/>
        <v>-5683.2735499999999</v>
      </c>
      <c r="G21" s="13"/>
      <c r="H21" s="13">
        <f t="shared" si="4"/>
        <v>-7026</v>
      </c>
      <c r="I21" s="13"/>
      <c r="J21" s="40">
        <f t="shared" si="5"/>
        <v>-8068</v>
      </c>
      <c r="K21" s="41"/>
      <c r="L21" s="40">
        <v>-6093</v>
      </c>
      <c r="M21" s="41"/>
      <c r="N21" s="40">
        <v>-3913</v>
      </c>
      <c r="O21" s="41"/>
      <c r="P21" s="40">
        <v>-1364</v>
      </c>
      <c r="Q21" s="65"/>
      <c r="R21" s="65">
        <f t="shared" ref="R21:R26" si="6">ROUND((D21-T21),0)</f>
        <v>-2559</v>
      </c>
      <c r="S21" s="65"/>
      <c r="T21" s="65">
        <v>-2323</v>
      </c>
      <c r="U21" s="65"/>
      <c r="V21" s="65">
        <v>-1897</v>
      </c>
      <c r="W21" s="40"/>
      <c r="X21" s="65">
        <v>-3786.2735499999999</v>
      </c>
      <c r="Y21" s="65"/>
      <c r="Z21" s="65">
        <v>-2126</v>
      </c>
      <c r="AA21" s="72"/>
      <c r="AB21" s="65">
        <v>-1803</v>
      </c>
      <c r="AC21" s="65"/>
      <c r="AD21" s="65">
        <v>-1710</v>
      </c>
      <c r="AE21" s="72"/>
      <c r="AF21" s="65">
        <v>-1387</v>
      </c>
      <c r="AG21" s="72"/>
      <c r="AH21" s="49">
        <v>-1105</v>
      </c>
      <c r="AI21" s="49"/>
      <c r="AJ21" s="49">
        <v>-2300</v>
      </c>
      <c r="AK21" s="49"/>
      <c r="AL21" s="48">
        <v>-2223</v>
      </c>
      <c r="AM21" s="49"/>
      <c r="AN21" s="48">
        <v>-2440</v>
      </c>
      <c r="AO21" s="4"/>
      <c r="AQ21" s="86"/>
    </row>
    <row r="22" spans="1:43">
      <c r="B22" s="12" t="s">
        <v>37</v>
      </c>
      <c r="C22" s="12"/>
      <c r="D22" s="13">
        <v>16704</v>
      </c>
      <c r="E22" s="12"/>
      <c r="F22" s="13">
        <f t="shared" si="0"/>
        <v>-26067.647398250199</v>
      </c>
      <c r="H22" s="13">
        <f t="shared" si="4"/>
        <v>-33963.699999999997</v>
      </c>
      <c r="J22" s="40">
        <f t="shared" si="5"/>
        <v>49218</v>
      </c>
      <c r="K22" s="41"/>
      <c r="L22" s="4">
        <v>27730</v>
      </c>
      <c r="N22" s="4">
        <v>16274</v>
      </c>
      <c r="P22" s="4">
        <v>10377</v>
      </c>
      <c r="R22" s="65">
        <f t="shared" si="6"/>
        <v>10670</v>
      </c>
      <c r="T22" s="65">
        <v>6034</v>
      </c>
      <c r="V22" s="65">
        <v>-17786</v>
      </c>
      <c r="X22" s="65">
        <v>-8281.6473982501593</v>
      </c>
      <c r="Z22" s="65">
        <v>-45793</v>
      </c>
      <c r="AB22" s="4">
        <f>39204+0.3</f>
        <v>39204.300000000003</v>
      </c>
      <c r="AD22" s="4">
        <v>-7015</v>
      </c>
      <c r="AF22" s="4">
        <v>-20360</v>
      </c>
      <c r="AH22" s="4">
        <v>10160</v>
      </c>
      <c r="AJ22" s="4">
        <v>32128</v>
      </c>
      <c r="AL22" s="4">
        <v>3601</v>
      </c>
      <c r="AN22" s="4">
        <v>3329</v>
      </c>
      <c r="AO22" s="4"/>
      <c r="AQ22" s="86"/>
    </row>
    <row r="23" spans="1:43">
      <c r="B23" s="12" t="s">
        <v>38</v>
      </c>
      <c r="C23" s="12"/>
      <c r="D23" s="13"/>
      <c r="E23" s="12"/>
      <c r="F23" s="13">
        <f t="shared" si="0"/>
        <v>0</v>
      </c>
      <c r="G23" s="13"/>
      <c r="H23" s="13">
        <f t="shared" si="4"/>
        <v>0</v>
      </c>
      <c r="I23" s="13"/>
      <c r="J23" s="40">
        <f t="shared" si="5"/>
        <v>0</v>
      </c>
      <c r="K23" s="41"/>
      <c r="L23" s="40">
        <v>162</v>
      </c>
      <c r="M23" s="41"/>
      <c r="N23" s="40">
        <v>-1449</v>
      </c>
      <c r="O23" s="41"/>
      <c r="P23" s="40">
        <v>0</v>
      </c>
      <c r="Q23" s="65"/>
      <c r="R23" s="65">
        <f t="shared" si="6"/>
        <v>0</v>
      </c>
      <c r="S23" s="65"/>
      <c r="T23" s="65"/>
      <c r="U23" s="65"/>
      <c r="V23" s="65"/>
      <c r="W23" s="40"/>
      <c r="X23" s="65">
        <v>0</v>
      </c>
      <c r="Y23" s="65"/>
      <c r="Z23" s="65">
        <v>0</v>
      </c>
      <c r="AA23" s="72"/>
      <c r="AB23" s="65">
        <v>0</v>
      </c>
      <c r="AC23" s="65"/>
      <c r="AD23" s="65">
        <v>0</v>
      </c>
      <c r="AE23" s="72"/>
      <c r="AF23" s="65">
        <v>0</v>
      </c>
      <c r="AG23" s="72"/>
      <c r="AH23" s="72">
        <v>0</v>
      </c>
      <c r="AI23" s="72"/>
      <c r="AJ23" s="72">
        <v>0</v>
      </c>
      <c r="AK23" s="72"/>
      <c r="AL23" s="65">
        <v>0</v>
      </c>
      <c r="AM23" s="72"/>
      <c r="AN23" s="65">
        <v>0</v>
      </c>
      <c r="AO23" s="4"/>
      <c r="AQ23" s="86"/>
    </row>
    <row r="24" spans="1:43">
      <c r="B24" s="12" t="s">
        <v>39</v>
      </c>
      <c r="C24" s="12"/>
      <c r="D24" s="13">
        <v>0</v>
      </c>
      <c r="E24" s="12"/>
      <c r="F24" s="13">
        <f t="shared" si="0"/>
        <v>0</v>
      </c>
      <c r="G24" s="13"/>
      <c r="H24" s="13">
        <f t="shared" si="4"/>
        <v>952</v>
      </c>
      <c r="I24" s="13"/>
      <c r="J24" s="46">
        <f t="shared" si="5"/>
        <v>-1510</v>
      </c>
      <c r="K24" s="41"/>
      <c r="L24" s="46">
        <v>-1489</v>
      </c>
      <c r="M24" s="41"/>
      <c r="N24" s="46">
        <v>631</v>
      </c>
      <c r="O24" s="41"/>
      <c r="P24" s="46">
        <v>-1252</v>
      </c>
      <c r="Q24" s="72"/>
      <c r="R24" s="65">
        <v>0</v>
      </c>
      <c r="S24" s="65"/>
      <c r="T24" s="65">
        <v>0</v>
      </c>
      <c r="U24" s="65"/>
      <c r="V24" s="65">
        <f>'[1]For ER-PL'!$G$28</f>
        <v>0</v>
      </c>
      <c r="W24" s="41"/>
      <c r="X24" s="65"/>
      <c r="Y24" s="65"/>
      <c r="Z24" s="65">
        <v>1000</v>
      </c>
      <c r="AA24" s="72"/>
      <c r="AB24" s="72">
        <v>0</v>
      </c>
      <c r="AC24" s="72"/>
      <c r="AD24" s="72">
        <v>0</v>
      </c>
      <c r="AE24" s="72"/>
      <c r="AF24" s="72">
        <v>-48</v>
      </c>
      <c r="AG24" s="72"/>
      <c r="AH24" s="72">
        <v>-8</v>
      </c>
      <c r="AI24" s="72"/>
      <c r="AJ24" s="72">
        <v>-801</v>
      </c>
      <c r="AK24" s="72"/>
      <c r="AL24" s="15">
        <v>-5</v>
      </c>
      <c r="AM24" s="72"/>
      <c r="AN24" s="15">
        <v>-696</v>
      </c>
      <c r="AO24" s="4"/>
      <c r="AQ24" s="86"/>
    </row>
    <row r="25" spans="1:43" ht="14.25">
      <c r="B25" s="17" t="s">
        <v>40</v>
      </c>
      <c r="C25" s="17"/>
      <c r="D25" s="18">
        <f>SUM(D18:D24)</f>
        <v>5081</v>
      </c>
      <c r="E25" s="17"/>
      <c r="F25" s="18">
        <f t="shared" si="0"/>
        <v>4588</v>
      </c>
      <c r="G25" s="13"/>
      <c r="H25" s="18">
        <f>SUM(H18:H24)</f>
        <v>-179202.7</v>
      </c>
      <c r="I25" s="13"/>
      <c r="J25" s="47">
        <f>SUM(J18:J24)</f>
        <v>19823.6607572301</v>
      </c>
      <c r="K25" s="42"/>
      <c r="L25" s="47">
        <f>ROUND(SUM(L18:L24),0)</f>
        <v>8131</v>
      </c>
      <c r="M25" s="42"/>
      <c r="N25" s="47">
        <f t="shared" ref="N25:P25" si="7">ROUND(SUM(N18:N24),0)</f>
        <v>-40316</v>
      </c>
      <c r="O25" s="42"/>
      <c r="P25" s="47">
        <f t="shared" si="7"/>
        <v>-13564</v>
      </c>
      <c r="Q25" s="73"/>
      <c r="R25" s="18">
        <f>ROUND(SUM(R18:R24),0)</f>
        <v>13166</v>
      </c>
      <c r="S25" s="73"/>
      <c r="T25" s="18">
        <f>ROUND(SUM(T18:T24),0)</f>
        <v>-8085</v>
      </c>
      <c r="U25" s="73"/>
      <c r="V25" s="18">
        <f>ROUND(SUM(V18:V24),0)</f>
        <v>24491</v>
      </c>
      <c r="W25" s="47"/>
      <c r="X25" s="18">
        <f>ROUND(SUM(X18:X24),0)</f>
        <v>-19903</v>
      </c>
      <c r="Y25" s="73"/>
      <c r="Z25" s="18">
        <f>ROUND(SUM(Z18:Z24),0)</f>
        <v>-81761</v>
      </c>
      <c r="AA25" s="71"/>
      <c r="AB25" s="18">
        <v>18261</v>
      </c>
      <c r="AC25" s="71"/>
      <c r="AD25" s="18">
        <f>ROUND(SUM(AD18:AD24),0)</f>
        <v>-23251</v>
      </c>
      <c r="AE25" s="71"/>
      <c r="AF25" s="18">
        <f>ROUND(SUM(AF18:AF24),0)</f>
        <v>-92452</v>
      </c>
      <c r="AG25" s="71"/>
      <c r="AH25" s="18">
        <f>ROUND(SUM(AH18:AH24),0)</f>
        <v>2166</v>
      </c>
      <c r="AI25" s="71"/>
      <c r="AJ25" s="18">
        <f>ROUND(SUM(AJ18:AJ24),0)</f>
        <v>5121</v>
      </c>
      <c r="AK25" s="71"/>
      <c r="AL25" s="73">
        <f>ROUND(SUM(AL18:AL24),0)</f>
        <v>31198</v>
      </c>
      <c r="AM25" s="71"/>
      <c r="AN25" s="73">
        <f>ROUND(SUM(AN18:AN24),0)</f>
        <v>-18661</v>
      </c>
      <c r="AO25" s="4"/>
      <c r="AQ25" s="86"/>
    </row>
    <row r="26" spans="1:43">
      <c r="B26" s="12" t="s">
        <v>41</v>
      </c>
      <c r="C26" s="12"/>
      <c r="D26" s="13">
        <v>927</v>
      </c>
      <c r="E26" s="12"/>
      <c r="F26" s="13">
        <f t="shared" si="0"/>
        <v>-21002.115829999999</v>
      </c>
      <c r="G26" s="13"/>
      <c r="H26" s="13">
        <f>AF26+AD26+Z26+AB26</f>
        <v>-12026.6871815045</v>
      </c>
      <c r="I26" s="13"/>
      <c r="J26" s="48">
        <f t="shared" si="5"/>
        <v>-25428</v>
      </c>
      <c r="K26" s="49"/>
      <c r="L26" s="50">
        <v>-21580</v>
      </c>
      <c r="M26" s="51"/>
      <c r="N26" s="50">
        <v>-3979</v>
      </c>
      <c r="O26" s="51"/>
      <c r="P26" s="50">
        <v>-405</v>
      </c>
      <c r="Q26" s="48"/>
      <c r="R26" s="65">
        <f t="shared" si="6"/>
        <v>-1468</v>
      </c>
      <c r="S26" s="48"/>
      <c r="T26" s="65">
        <v>2395</v>
      </c>
      <c r="U26" s="48"/>
      <c r="V26" s="65">
        <v>-14319</v>
      </c>
      <c r="W26" s="50"/>
      <c r="X26" s="65">
        <v>-6683.1158299999997</v>
      </c>
      <c r="Y26" s="48"/>
      <c r="Z26" s="48">
        <v>-8977.6871815044597</v>
      </c>
      <c r="AA26" s="49"/>
      <c r="AB26" s="48">
        <v>805</v>
      </c>
      <c r="AC26" s="48"/>
      <c r="AD26" s="48">
        <v>-11201</v>
      </c>
      <c r="AE26" s="49"/>
      <c r="AF26" s="48">
        <v>7347</v>
      </c>
      <c r="AG26" s="49"/>
      <c r="AH26" s="49">
        <v>4830</v>
      </c>
      <c r="AI26" s="49"/>
      <c r="AJ26" s="49">
        <v>-15822</v>
      </c>
      <c r="AK26" s="49"/>
      <c r="AL26" s="48">
        <v>-11518</v>
      </c>
      <c r="AM26" s="49"/>
      <c r="AN26" s="48">
        <v>-2918</v>
      </c>
      <c r="AO26" s="4"/>
      <c r="AQ26" s="86"/>
    </row>
    <row r="27" spans="1:43" s="2" customFormat="1" ht="14.25">
      <c r="A27" s="3"/>
      <c r="B27" s="12"/>
      <c r="C27" s="12"/>
      <c r="D27" s="13"/>
      <c r="E27" s="12"/>
      <c r="F27" s="13">
        <f t="shared" si="0"/>
        <v>0</v>
      </c>
      <c r="G27" s="13"/>
      <c r="H27" s="13"/>
      <c r="I27" s="13"/>
      <c r="J27" s="52"/>
      <c r="K27" s="53"/>
      <c r="L27" s="54"/>
      <c r="M27" s="55"/>
      <c r="N27" s="54"/>
      <c r="O27" s="55"/>
      <c r="P27" s="54"/>
      <c r="Q27" s="52"/>
      <c r="R27" s="52"/>
      <c r="S27" s="52"/>
      <c r="T27" s="52"/>
      <c r="U27" s="52"/>
      <c r="V27" s="52"/>
      <c r="W27" s="54"/>
      <c r="X27" s="52"/>
      <c r="Y27" s="52"/>
      <c r="Z27" s="52"/>
      <c r="AA27" s="53"/>
      <c r="AB27" s="52"/>
      <c r="AC27" s="52"/>
      <c r="AD27" s="52"/>
      <c r="AE27" s="53"/>
      <c r="AF27" s="52"/>
      <c r="AG27" s="53"/>
      <c r="AH27" s="53"/>
      <c r="AI27" s="53"/>
      <c r="AJ27" s="53"/>
      <c r="AK27" s="53"/>
      <c r="AL27" s="52"/>
      <c r="AM27" s="53"/>
      <c r="AN27" s="52"/>
      <c r="AO27" s="4"/>
      <c r="AQ27" s="87"/>
    </row>
    <row r="28" spans="1:43" s="2" customFormat="1" ht="14.25">
      <c r="A28" s="3"/>
      <c r="B28" s="14" t="s">
        <v>42</v>
      </c>
      <c r="C28" s="14"/>
      <c r="D28" s="19">
        <f>D25+D26</f>
        <v>6008</v>
      </c>
      <c r="E28" s="14"/>
      <c r="F28" s="19">
        <f t="shared" si="0"/>
        <v>-16414</v>
      </c>
      <c r="G28" s="13"/>
      <c r="H28" s="19">
        <f>H25+H26</f>
        <v>-191229.38718150399</v>
      </c>
      <c r="I28" s="13"/>
      <c r="J28" s="56">
        <f>J25+J26</f>
        <v>-5604.33924276987</v>
      </c>
      <c r="K28" s="53"/>
      <c r="L28" s="56">
        <f>ROUND(L25+L26,0)</f>
        <v>-13449</v>
      </c>
      <c r="M28" s="53"/>
      <c r="N28" s="56">
        <f t="shared" ref="N28:P28" si="8">ROUND(N25+N26,0)</f>
        <v>-44295</v>
      </c>
      <c r="O28" s="53"/>
      <c r="P28" s="56">
        <f t="shared" si="8"/>
        <v>-13969</v>
      </c>
      <c r="Q28" s="53"/>
      <c r="R28" s="56">
        <f>ROUND(R25+R26,0)</f>
        <v>11698</v>
      </c>
      <c r="S28" s="53"/>
      <c r="T28" s="56">
        <f>ROUND(T25+T26,0)</f>
        <v>-5690</v>
      </c>
      <c r="U28" s="53"/>
      <c r="V28" s="56">
        <f>ROUND(V25+V26,0)</f>
        <v>10172</v>
      </c>
      <c r="W28" s="53"/>
      <c r="X28" s="56">
        <f>ROUND(X25+X26,0)</f>
        <v>-26586</v>
      </c>
      <c r="Y28" s="53"/>
      <c r="Z28" s="56">
        <f>ROUND(Z25+Z26,0)</f>
        <v>-90739</v>
      </c>
      <c r="AA28" s="53"/>
      <c r="AB28" s="56">
        <v>19066</v>
      </c>
      <c r="AC28" s="53"/>
      <c r="AD28" s="56">
        <f>ROUND(AD25+AD26,0)</f>
        <v>-34452</v>
      </c>
      <c r="AE28" s="53"/>
      <c r="AF28" s="56">
        <f>ROUND(AF25+AF26,0)</f>
        <v>-85105</v>
      </c>
      <c r="AG28" s="53"/>
      <c r="AH28" s="56">
        <f>ROUND(AH25+AH26,0)</f>
        <v>6996</v>
      </c>
      <c r="AI28" s="53"/>
      <c r="AJ28" s="56">
        <f>ROUND(AJ25+AJ26,0)</f>
        <v>-10701</v>
      </c>
      <c r="AK28" s="53"/>
      <c r="AL28" s="56">
        <f>ROUND(AL25+AL26,0)</f>
        <v>19680</v>
      </c>
      <c r="AM28" s="53"/>
      <c r="AN28" s="56">
        <f>ROUND(AN25+AN26,0)</f>
        <v>-21579</v>
      </c>
      <c r="AO28" s="4"/>
      <c r="AQ28" s="87"/>
    </row>
    <row r="29" spans="1:43" s="2" customFormat="1" ht="14.25">
      <c r="A29" s="3"/>
      <c r="B29" s="14"/>
      <c r="C29" s="14"/>
      <c r="D29" s="13"/>
      <c r="E29" s="14"/>
      <c r="F29" s="13"/>
      <c r="G29" s="13"/>
      <c r="H29" s="13"/>
      <c r="I29" s="13"/>
      <c r="J29" s="52"/>
      <c r="K29" s="53"/>
      <c r="L29" s="54"/>
      <c r="M29" s="55"/>
      <c r="N29" s="54"/>
      <c r="O29" s="55"/>
      <c r="P29" s="54"/>
      <c r="Q29" s="52"/>
      <c r="R29" s="52"/>
      <c r="S29" s="52"/>
      <c r="T29" s="52"/>
      <c r="U29" s="52"/>
      <c r="V29" s="52"/>
      <c r="W29" s="54"/>
      <c r="X29" s="52"/>
      <c r="Y29" s="52"/>
      <c r="Z29" s="52"/>
      <c r="AA29" s="53"/>
      <c r="AB29" s="52"/>
      <c r="AC29" s="52"/>
      <c r="AD29" s="52"/>
      <c r="AE29" s="53"/>
      <c r="AF29" s="52"/>
      <c r="AG29" s="53"/>
      <c r="AH29" s="53"/>
      <c r="AI29" s="53"/>
      <c r="AJ29" s="53"/>
      <c r="AK29" s="53"/>
      <c r="AL29" s="52"/>
      <c r="AM29" s="53"/>
      <c r="AN29" s="52"/>
      <c r="AO29" s="4"/>
      <c r="AQ29" s="87"/>
    </row>
    <row r="30" spans="1:43">
      <c r="B30" s="12" t="s">
        <v>43</v>
      </c>
      <c r="C30" s="12"/>
      <c r="D30" s="13">
        <v>-2674</v>
      </c>
      <c r="E30" s="12"/>
      <c r="F30" s="13">
        <f t="shared" si="0"/>
        <v>3284.2004240974902</v>
      </c>
      <c r="G30" s="13"/>
      <c r="H30" s="13">
        <f>AF30+AD30+Z30+AB30</f>
        <v>33322.5533565035</v>
      </c>
      <c r="I30" s="13"/>
      <c r="J30" s="40">
        <f t="shared" ref="J30" si="9">SUM(AH30:AN30)</f>
        <v>9034</v>
      </c>
      <c r="K30" s="41"/>
      <c r="L30" s="40">
        <v>1684</v>
      </c>
      <c r="M30" s="41"/>
      <c r="N30" s="40">
        <v>1681</v>
      </c>
      <c r="O30" s="41"/>
      <c r="P30" s="40">
        <v>0</v>
      </c>
      <c r="Q30" s="65"/>
      <c r="R30" s="65">
        <f>ROUND((D30-T30),0)</f>
        <v>1284</v>
      </c>
      <c r="S30" s="65"/>
      <c r="T30" s="65">
        <v>-3958</v>
      </c>
      <c r="U30" s="65"/>
      <c r="V30" s="65">
        <v>1651</v>
      </c>
      <c r="W30" s="40"/>
      <c r="X30" s="65">
        <v>1633.20042409749</v>
      </c>
      <c r="Y30" s="65"/>
      <c r="Z30" s="65">
        <v>19386.5533565035</v>
      </c>
      <c r="AA30" s="72"/>
      <c r="AB30" s="65">
        <v>5856</v>
      </c>
      <c r="AC30" s="65"/>
      <c r="AD30" s="65">
        <v>3502</v>
      </c>
      <c r="AE30" s="72"/>
      <c r="AF30" s="65">
        <v>4578</v>
      </c>
      <c r="AG30" s="72"/>
      <c r="AH30" s="72">
        <v>4982</v>
      </c>
      <c r="AI30" s="72"/>
      <c r="AJ30" s="72">
        <v>1096</v>
      </c>
      <c r="AK30" s="72"/>
      <c r="AL30" s="65">
        <v>980</v>
      </c>
      <c r="AM30" s="72"/>
      <c r="AN30" s="65">
        <v>1976</v>
      </c>
      <c r="AO30" s="4"/>
      <c r="AQ30" s="86"/>
    </row>
    <row r="31" spans="1:43" s="2" customFormat="1" ht="31.7" customHeight="1">
      <c r="B31" s="20" t="s">
        <v>44</v>
      </c>
      <c r="C31" s="20"/>
      <c r="D31" s="21">
        <v>3334</v>
      </c>
      <c r="E31" s="20"/>
      <c r="F31" s="21">
        <f t="shared" si="0"/>
        <v>-13130</v>
      </c>
      <c r="G31" s="16"/>
      <c r="H31" s="21">
        <f>ROUND(H28+H30,0)</f>
        <v>-157907</v>
      </c>
      <c r="I31" s="16"/>
      <c r="J31" s="57">
        <f>J28+J30</f>
        <v>3429.66075723013</v>
      </c>
      <c r="K31" s="58"/>
      <c r="L31" s="57">
        <f>ROUND(L28+L30,0)</f>
        <v>-11765</v>
      </c>
      <c r="M31" s="58"/>
      <c r="N31" s="57">
        <f>ROUND(N28+N30,0)</f>
        <v>-42614</v>
      </c>
      <c r="O31" s="58"/>
      <c r="P31" s="57">
        <f>ROUND(P28+P30,0)</f>
        <v>-13969</v>
      </c>
      <c r="Q31" s="74"/>
      <c r="R31" s="21">
        <f>ROUND((D31-T31),0)</f>
        <v>12982</v>
      </c>
      <c r="S31" s="74"/>
      <c r="T31" s="21">
        <v>-9648</v>
      </c>
      <c r="U31" s="74"/>
      <c r="V31" s="21">
        <f>'[1]For ER-PL'!$G$34</f>
        <v>11823</v>
      </c>
      <c r="W31" s="58"/>
      <c r="X31" s="21">
        <f>ROUND(X28+X30,0)</f>
        <v>-24953</v>
      </c>
      <c r="Y31" s="74"/>
      <c r="Z31" s="21">
        <f>ROUND(Z28+Z30,0)</f>
        <v>-71352</v>
      </c>
      <c r="AA31" s="74"/>
      <c r="AB31" s="21">
        <v>24922</v>
      </c>
      <c r="AC31" s="74"/>
      <c r="AD31" s="21">
        <f>ROUND(AD28+AD30,0)</f>
        <v>-30950</v>
      </c>
      <c r="AE31" s="74"/>
      <c r="AF31" s="21">
        <f>ROUND(AF28+AF30,0)</f>
        <v>-80527</v>
      </c>
      <c r="AG31" s="74"/>
      <c r="AH31" s="21">
        <f>ROUND(AH28+AH30,0)</f>
        <v>11978</v>
      </c>
      <c r="AI31" s="74"/>
      <c r="AJ31" s="21">
        <f>ROUND(AJ28+AJ30,0)</f>
        <v>-9605</v>
      </c>
      <c r="AK31" s="74"/>
      <c r="AL31" s="21">
        <f>ROUND(AL28+AL30,0)</f>
        <v>20660</v>
      </c>
      <c r="AM31" s="74"/>
      <c r="AN31" s="21">
        <f>ROUND(AN28+AN30,0)</f>
        <v>-19603</v>
      </c>
      <c r="AO31" s="4"/>
      <c r="AQ31" s="86"/>
    </row>
    <row r="32" spans="1:43">
      <c r="B32" s="12"/>
      <c r="C32" s="12"/>
      <c r="D32" s="13"/>
      <c r="E32" s="12"/>
      <c r="F32" s="13"/>
      <c r="G32" s="13"/>
      <c r="H32" s="13"/>
      <c r="I32" s="13"/>
      <c r="J32" s="40"/>
      <c r="K32" s="41"/>
      <c r="L32" s="40"/>
      <c r="M32" s="41"/>
      <c r="N32" s="40"/>
      <c r="O32" s="41"/>
      <c r="P32" s="40"/>
      <c r="Q32" s="65"/>
      <c r="R32" s="65"/>
      <c r="S32" s="65"/>
      <c r="T32" s="65"/>
      <c r="U32" s="65"/>
      <c r="V32" s="65"/>
      <c r="W32" s="40"/>
      <c r="X32" s="65"/>
      <c r="Y32" s="65"/>
      <c r="Z32" s="65"/>
      <c r="AA32" s="72"/>
      <c r="AB32" s="65"/>
      <c r="AC32" s="65"/>
      <c r="AD32" s="65"/>
      <c r="AE32" s="72"/>
      <c r="AF32" s="65"/>
      <c r="AG32" s="72"/>
      <c r="AH32" s="72"/>
      <c r="AI32" s="72"/>
      <c r="AJ32" s="72"/>
      <c r="AK32" s="72"/>
      <c r="AL32" s="65"/>
      <c r="AM32" s="72"/>
      <c r="AN32" s="65"/>
    </row>
    <row r="33" spans="2:40">
      <c r="B33" s="22"/>
      <c r="C33" s="22"/>
      <c r="D33" s="13"/>
      <c r="E33" s="22"/>
      <c r="F33" s="13"/>
      <c r="G33" s="13"/>
      <c r="H33" s="13"/>
      <c r="I33" s="13"/>
      <c r="J33" s="40"/>
      <c r="K33" s="41"/>
      <c r="L33" s="40"/>
      <c r="M33" s="41"/>
      <c r="N33" s="40"/>
      <c r="O33" s="41"/>
      <c r="P33" s="40"/>
      <c r="Q33" s="65"/>
      <c r="R33" s="65"/>
      <c r="S33" s="65"/>
      <c r="T33" s="65"/>
      <c r="U33" s="65"/>
      <c r="V33" s="65"/>
      <c r="W33" s="40"/>
      <c r="X33" s="65"/>
      <c r="Y33" s="65"/>
      <c r="Z33" s="65"/>
      <c r="AA33" s="72"/>
      <c r="AB33" s="65"/>
      <c r="AC33" s="65"/>
      <c r="AD33" s="65"/>
      <c r="AE33" s="72"/>
      <c r="AF33" s="65"/>
      <c r="AG33" s="72"/>
      <c r="AH33" s="72"/>
      <c r="AI33" s="72"/>
      <c r="AJ33" s="72"/>
      <c r="AK33" s="72"/>
      <c r="AL33" s="65"/>
      <c r="AM33" s="72"/>
      <c r="AN33" s="65"/>
    </row>
    <row r="34" spans="2:40">
      <c r="B34" s="22"/>
      <c r="C34" s="22"/>
      <c r="D34" s="13"/>
      <c r="E34" s="22"/>
      <c r="F34" s="13"/>
      <c r="G34" s="13"/>
      <c r="H34" s="13"/>
      <c r="I34" s="13"/>
      <c r="J34" s="40"/>
      <c r="K34" s="41"/>
      <c r="L34" s="40"/>
      <c r="M34" s="41"/>
      <c r="N34" s="40"/>
      <c r="O34" s="41"/>
      <c r="P34" s="40"/>
      <c r="Q34" s="65"/>
      <c r="R34" s="65"/>
      <c r="S34" s="65"/>
      <c r="T34" s="65"/>
      <c r="U34" s="65"/>
      <c r="V34" s="65"/>
      <c r="W34" s="40"/>
      <c r="X34" s="65"/>
      <c r="Y34" s="65"/>
      <c r="Z34" s="65"/>
      <c r="AA34" s="72"/>
      <c r="AB34" s="65"/>
      <c r="AC34" s="65"/>
      <c r="AD34" s="65"/>
      <c r="AE34" s="72"/>
      <c r="AF34" s="65"/>
      <c r="AG34" s="72"/>
      <c r="AH34" s="72"/>
      <c r="AI34" s="72"/>
      <c r="AJ34" s="72"/>
      <c r="AK34" s="72"/>
      <c r="AL34" s="65"/>
      <c r="AM34" s="72"/>
      <c r="AN34" s="65"/>
    </row>
    <row r="35" spans="2:40" ht="14.25">
      <c r="B35" s="23"/>
      <c r="C35" s="23"/>
      <c r="D35" s="13"/>
      <c r="E35" s="23"/>
      <c r="F35" s="13"/>
      <c r="G35" s="13"/>
      <c r="H35" s="13"/>
      <c r="I35" s="13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2:40" ht="15">
      <c r="B36" s="24" t="s">
        <v>45</v>
      </c>
      <c r="C36" s="24"/>
      <c r="D36" s="13"/>
      <c r="E36" s="24"/>
      <c r="F36" s="13"/>
      <c r="G36" s="13"/>
      <c r="H36" s="13"/>
      <c r="I36" s="13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2:40" ht="15">
      <c r="B37" s="24"/>
      <c r="C37" s="24"/>
      <c r="D37" s="109" t="s">
        <v>46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7"/>
      <c r="R37" s="7" t="s">
        <v>46</v>
      </c>
      <c r="S37" s="7"/>
      <c r="T37" s="7" t="s">
        <v>47</v>
      </c>
      <c r="U37" s="7"/>
      <c r="V37" s="7" t="s">
        <v>46</v>
      </c>
      <c r="W37" s="7"/>
      <c r="X37" s="7" t="s">
        <v>47</v>
      </c>
      <c r="Y37" s="7"/>
      <c r="Z37" s="7" t="s">
        <v>46</v>
      </c>
      <c r="AA37" s="81"/>
      <c r="AB37" s="7" t="s">
        <v>48</v>
      </c>
      <c r="AC37" s="81"/>
      <c r="AD37" s="7" t="s">
        <v>47</v>
      </c>
      <c r="AE37" s="81"/>
      <c r="AF37" s="7" t="s">
        <v>49</v>
      </c>
      <c r="AG37" s="81"/>
      <c r="AH37" s="7" t="s">
        <v>46</v>
      </c>
      <c r="AI37" s="83"/>
      <c r="AJ37" s="7" t="s">
        <v>48</v>
      </c>
      <c r="AK37" s="83"/>
      <c r="AL37" s="7" t="s">
        <v>47</v>
      </c>
      <c r="AM37" s="59"/>
      <c r="AN37" s="7" t="s">
        <v>49</v>
      </c>
    </row>
    <row r="38" spans="2:40" ht="14.25">
      <c r="B38" s="8"/>
      <c r="C38" s="8"/>
      <c r="D38" s="25" t="s">
        <v>50</v>
      </c>
      <c r="E38" s="8"/>
      <c r="F38" s="25" t="s">
        <v>51</v>
      </c>
      <c r="G38" s="26"/>
      <c r="H38" s="25" t="s">
        <v>52</v>
      </c>
      <c r="I38" s="26"/>
      <c r="J38" s="25" t="s">
        <v>53</v>
      </c>
      <c r="K38" s="60"/>
      <c r="L38" s="25" t="s">
        <v>54</v>
      </c>
      <c r="M38" s="37"/>
      <c r="N38" s="25" t="s">
        <v>55</v>
      </c>
      <c r="O38" s="37"/>
      <c r="P38" s="25" t="s">
        <v>56</v>
      </c>
      <c r="Q38" s="7"/>
      <c r="R38" s="25" t="s">
        <v>50</v>
      </c>
      <c r="S38" s="7"/>
      <c r="T38" s="25" t="s">
        <v>50</v>
      </c>
      <c r="U38" s="7"/>
      <c r="V38" s="25" t="s">
        <v>51</v>
      </c>
      <c r="W38" s="7"/>
      <c r="X38" s="25" t="s">
        <v>51</v>
      </c>
      <c r="Y38" s="7"/>
      <c r="Z38" s="25" t="s">
        <v>52</v>
      </c>
      <c r="AA38" s="60"/>
      <c r="AB38" s="25" t="s">
        <v>52</v>
      </c>
      <c r="AC38" s="60"/>
      <c r="AD38" s="25" t="s">
        <v>52</v>
      </c>
      <c r="AE38" s="60"/>
      <c r="AF38" s="25" t="s">
        <v>52</v>
      </c>
      <c r="AG38" s="60"/>
      <c r="AH38" s="25" t="s">
        <v>53</v>
      </c>
      <c r="AI38" s="37"/>
      <c r="AJ38" s="25" t="s">
        <v>53</v>
      </c>
      <c r="AK38" s="37"/>
      <c r="AL38" s="25" t="s">
        <v>53</v>
      </c>
      <c r="AM38" s="84"/>
      <c r="AN38" s="25" t="s">
        <v>53</v>
      </c>
    </row>
    <row r="39" spans="2:40" ht="14.25">
      <c r="D39" s="10" t="s">
        <v>26</v>
      </c>
      <c r="F39" s="10" t="s">
        <v>26</v>
      </c>
      <c r="G39" s="8"/>
      <c r="H39" s="10" t="s">
        <v>26</v>
      </c>
      <c r="I39" s="8"/>
      <c r="J39" s="10" t="s">
        <v>26</v>
      </c>
      <c r="K39" s="38"/>
      <c r="L39" s="10" t="s">
        <v>26</v>
      </c>
      <c r="M39" s="38"/>
      <c r="N39" s="10" t="s">
        <v>26</v>
      </c>
      <c r="O39" s="39"/>
      <c r="P39" s="10" t="s">
        <v>26</v>
      </c>
      <c r="Q39" s="10"/>
      <c r="R39" s="10" t="s">
        <v>26</v>
      </c>
      <c r="S39" s="10"/>
      <c r="T39" s="10" t="s">
        <v>27</v>
      </c>
      <c r="U39" s="10"/>
      <c r="V39" s="10" t="s">
        <v>26</v>
      </c>
      <c r="W39" s="10"/>
      <c r="X39" s="10" t="s">
        <v>27</v>
      </c>
      <c r="Y39" s="10"/>
      <c r="Z39" s="10" t="s">
        <v>26</v>
      </c>
      <c r="AA39" s="36"/>
      <c r="AB39" s="10" t="s">
        <v>27</v>
      </c>
      <c r="AC39" s="36"/>
      <c r="AD39" s="10" t="s">
        <v>27</v>
      </c>
      <c r="AE39" s="36"/>
      <c r="AF39" s="10" t="s">
        <v>27</v>
      </c>
      <c r="AG39" s="36"/>
      <c r="AH39" s="10" t="s">
        <v>26</v>
      </c>
      <c r="AI39" s="36"/>
      <c r="AJ39" s="10" t="s">
        <v>26</v>
      </c>
      <c r="AK39" s="36"/>
      <c r="AL39" s="10" t="s">
        <v>26</v>
      </c>
      <c r="AM39" s="37"/>
      <c r="AN39" s="10" t="s">
        <v>26</v>
      </c>
    </row>
    <row r="40" spans="2:40" ht="14.25">
      <c r="D40" s="10"/>
      <c r="F40" s="10"/>
      <c r="G40" s="8"/>
      <c r="H40" s="10"/>
      <c r="I40" s="8"/>
      <c r="J40" s="10"/>
      <c r="K40" s="38"/>
      <c r="L40" s="10"/>
      <c r="M40" s="38"/>
      <c r="N40" s="10"/>
      <c r="O40" s="3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36"/>
      <c r="AB40" s="10"/>
      <c r="AC40" s="36"/>
      <c r="AD40" s="10"/>
      <c r="AE40" s="36"/>
      <c r="AF40" s="10"/>
      <c r="AG40" s="36"/>
      <c r="AH40" s="10"/>
      <c r="AI40" s="36"/>
      <c r="AJ40" s="10"/>
      <c r="AK40" s="36"/>
      <c r="AL40" s="10"/>
      <c r="AM40" s="37"/>
      <c r="AN40" s="10"/>
    </row>
    <row r="41" spans="2:40" ht="14.25">
      <c r="B41" s="14" t="s">
        <v>57</v>
      </c>
      <c r="C41" s="14"/>
      <c r="D41" s="13"/>
      <c r="E41" s="14"/>
      <c r="F41" s="13"/>
      <c r="G41" s="13"/>
      <c r="H41" s="13"/>
      <c r="I41" s="13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2:40" ht="14.25">
      <c r="B42" s="27" t="s">
        <v>58</v>
      </c>
      <c r="C42" s="27"/>
      <c r="D42" s="13"/>
      <c r="E42" s="27"/>
      <c r="F42" s="13"/>
      <c r="G42" s="13"/>
      <c r="H42" s="13"/>
      <c r="I42" s="13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</row>
    <row r="43" spans="2:40" ht="14.25">
      <c r="B43" s="28" t="s">
        <v>59</v>
      </c>
      <c r="C43" s="28"/>
      <c r="D43" s="13">
        <v>45185</v>
      </c>
      <c r="E43" s="28"/>
      <c r="F43" s="13">
        <f t="shared" ref="F43:F48" si="10">V43</f>
        <v>95444</v>
      </c>
      <c r="G43" s="13"/>
      <c r="H43" s="13">
        <f t="shared" ref="H43:H48" si="11">Z43</f>
        <v>28593</v>
      </c>
      <c r="I43" s="13"/>
      <c r="J43" s="40">
        <f t="shared" ref="J43:J48" si="12">AH43</f>
        <v>97807</v>
      </c>
      <c r="K43" s="41"/>
      <c r="L43" s="40">
        <v>126779</v>
      </c>
      <c r="M43" s="41"/>
      <c r="N43" s="40">
        <v>17343</v>
      </c>
      <c r="O43" s="41"/>
      <c r="P43" s="40">
        <v>9143</v>
      </c>
      <c r="Q43" s="65"/>
      <c r="R43" s="72">
        <f>D43</f>
        <v>45185</v>
      </c>
      <c r="S43" s="65"/>
      <c r="T43" s="72">
        <v>115040</v>
      </c>
      <c r="U43" s="65"/>
      <c r="V43" s="72">
        <v>95444</v>
      </c>
      <c r="W43" s="40"/>
      <c r="X43" s="72">
        <v>44990</v>
      </c>
      <c r="Y43" s="65"/>
      <c r="Z43" s="72">
        <v>28593</v>
      </c>
      <c r="AA43" s="82"/>
      <c r="AB43" s="72">
        <v>57187</v>
      </c>
      <c r="AC43" s="82"/>
      <c r="AD43" s="72">
        <v>67305</v>
      </c>
      <c r="AE43" s="82"/>
      <c r="AF43" s="72">
        <v>51930</v>
      </c>
      <c r="AG43" s="82"/>
      <c r="AH43" s="72">
        <v>97807</v>
      </c>
      <c r="AI43" s="72"/>
      <c r="AJ43" s="72">
        <v>138674</v>
      </c>
      <c r="AK43" s="72"/>
      <c r="AL43" s="65">
        <v>107676</v>
      </c>
      <c r="AM43" s="72"/>
      <c r="AN43" s="65">
        <v>130457</v>
      </c>
    </row>
    <row r="44" spans="2:40" ht="14.25">
      <c r="B44" s="28" t="s">
        <v>60</v>
      </c>
      <c r="C44" s="28"/>
      <c r="D44" s="13">
        <v>1271</v>
      </c>
      <c r="E44" s="28"/>
      <c r="F44" s="13">
        <f t="shared" si="10"/>
        <v>5579</v>
      </c>
      <c r="G44" s="13"/>
      <c r="H44" s="13">
        <f t="shared" si="11"/>
        <v>2315</v>
      </c>
      <c r="I44" s="13"/>
      <c r="J44" s="40">
        <f t="shared" si="12"/>
        <v>5948</v>
      </c>
      <c r="K44" s="41"/>
      <c r="L44" s="40">
        <v>0</v>
      </c>
      <c r="M44" s="41"/>
      <c r="N44" s="40">
        <v>0</v>
      </c>
      <c r="O44" s="41"/>
      <c r="P44" s="40">
        <v>0</v>
      </c>
      <c r="Q44" s="65"/>
      <c r="R44" s="72">
        <f>D44</f>
        <v>1271</v>
      </c>
      <c r="S44" s="65"/>
      <c r="T44" s="72">
        <v>150</v>
      </c>
      <c r="U44" s="65"/>
      <c r="V44" s="72">
        <v>5579</v>
      </c>
      <c r="W44" s="40"/>
      <c r="X44" s="72">
        <v>0</v>
      </c>
      <c r="Y44" s="65"/>
      <c r="Z44" s="72">
        <v>2315</v>
      </c>
      <c r="AA44" s="82"/>
      <c r="AB44" s="72">
        <v>2314</v>
      </c>
      <c r="AC44" s="82"/>
      <c r="AD44" s="72">
        <v>7802</v>
      </c>
      <c r="AE44" s="82"/>
      <c r="AF44" s="72">
        <v>5569</v>
      </c>
      <c r="AG44" s="82"/>
      <c r="AH44" s="72">
        <v>5948</v>
      </c>
      <c r="AI44" s="72"/>
      <c r="AJ44" s="72">
        <v>0</v>
      </c>
      <c r="AK44" s="72"/>
      <c r="AL44" s="65">
        <v>0</v>
      </c>
      <c r="AM44" s="72"/>
      <c r="AN44" s="65">
        <v>0</v>
      </c>
    </row>
    <row r="45" spans="2:40" ht="14.25">
      <c r="B45" s="28" t="s">
        <v>61</v>
      </c>
      <c r="C45" s="28"/>
      <c r="D45" s="13">
        <v>68378</v>
      </c>
      <c r="E45" s="28"/>
      <c r="F45" s="13">
        <f t="shared" si="10"/>
        <v>64355</v>
      </c>
      <c r="G45" s="13"/>
      <c r="H45" s="13">
        <f t="shared" si="11"/>
        <v>178830</v>
      </c>
      <c r="I45" s="13"/>
      <c r="J45" s="40">
        <f t="shared" si="12"/>
        <v>201578</v>
      </c>
      <c r="K45" s="41"/>
      <c r="L45" s="40">
        <v>56275</v>
      </c>
      <c r="M45" s="41"/>
      <c r="N45" s="40">
        <v>74165</v>
      </c>
      <c r="O45" s="41"/>
      <c r="P45" s="40">
        <v>50403</v>
      </c>
      <c r="Q45" s="65"/>
      <c r="R45" s="72">
        <f>D45</f>
        <v>68378</v>
      </c>
      <c r="S45" s="65"/>
      <c r="T45" s="72">
        <v>63056</v>
      </c>
      <c r="U45" s="65"/>
      <c r="V45" s="72">
        <v>64355</v>
      </c>
      <c r="W45" s="40"/>
      <c r="X45" s="72">
        <v>102968</v>
      </c>
      <c r="Y45" s="65"/>
      <c r="Z45" s="72">
        <v>178830</v>
      </c>
      <c r="AA45" s="82"/>
      <c r="AB45" s="72">
        <v>197594</v>
      </c>
      <c r="AC45" s="82"/>
      <c r="AD45" s="72">
        <v>173500</v>
      </c>
      <c r="AE45" s="82"/>
      <c r="AF45" s="72">
        <v>180290</v>
      </c>
      <c r="AG45" s="82"/>
      <c r="AH45" s="72">
        <v>201578</v>
      </c>
      <c r="AI45" s="72"/>
      <c r="AJ45" s="72">
        <v>274876</v>
      </c>
      <c r="AK45" s="72"/>
      <c r="AL45" s="65">
        <v>47428</v>
      </c>
      <c r="AM45" s="72"/>
      <c r="AN45" s="65">
        <v>42542</v>
      </c>
    </row>
    <row r="46" spans="2:40" ht="14.25">
      <c r="B46" s="28" t="s">
        <v>62</v>
      </c>
      <c r="C46" s="28"/>
      <c r="D46" s="13">
        <v>475992</v>
      </c>
      <c r="E46" s="28"/>
      <c r="F46" s="13">
        <f t="shared" si="10"/>
        <v>495046</v>
      </c>
      <c r="G46" s="13"/>
      <c r="H46" s="13">
        <f t="shared" si="11"/>
        <v>510683</v>
      </c>
      <c r="I46" s="13"/>
      <c r="J46" s="40">
        <f t="shared" si="12"/>
        <v>381248</v>
      </c>
      <c r="K46" s="41"/>
      <c r="L46" s="40">
        <v>276966</v>
      </c>
      <c r="M46" s="41"/>
      <c r="N46" s="40">
        <v>156368</v>
      </c>
      <c r="O46" s="41"/>
      <c r="P46" s="40">
        <v>134771</v>
      </c>
      <c r="Q46" s="65"/>
      <c r="R46" s="72">
        <f t="shared" ref="R46:R51" si="13">D46</f>
        <v>475992</v>
      </c>
      <c r="S46" s="65"/>
      <c r="T46" s="72">
        <v>495006</v>
      </c>
      <c r="U46" s="65"/>
      <c r="V46" s="72">
        <v>495046</v>
      </c>
      <c r="W46" s="40"/>
      <c r="X46" s="72">
        <v>470462</v>
      </c>
      <c r="Y46" s="65"/>
      <c r="Z46" s="72">
        <v>510683</v>
      </c>
      <c r="AA46" s="82"/>
      <c r="AB46" s="72">
        <v>468159</v>
      </c>
      <c r="AC46" s="82"/>
      <c r="AD46" s="72">
        <v>430510</v>
      </c>
      <c r="AE46" s="82"/>
      <c r="AF46" s="72">
        <v>378017</v>
      </c>
      <c r="AG46" s="82"/>
      <c r="AH46" s="72">
        <v>381248</v>
      </c>
      <c r="AI46" s="72"/>
      <c r="AJ46" s="72">
        <v>301653</v>
      </c>
      <c r="AK46" s="72"/>
      <c r="AL46" s="65">
        <v>220615</v>
      </c>
      <c r="AM46" s="72"/>
      <c r="AN46" s="65">
        <v>160943</v>
      </c>
    </row>
    <row r="47" spans="2:40" ht="14.25">
      <c r="B47" s="28" t="s">
        <v>63</v>
      </c>
      <c r="C47" s="28"/>
      <c r="D47" s="13">
        <v>108354</v>
      </c>
      <c r="E47" s="28"/>
      <c r="F47" s="13">
        <f t="shared" si="10"/>
        <v>54921</v>
      </c>
      <c r="G47" s="13"/>
      <c r="H47" s="13">
        <f t="shared" si="11"/>
        <v>42228</v>
      </c>
      <c r="I47" s="13"/>
      <c r="J47" s="40">
        <f t="shared" si="12"/>
        <v>45462</v>
      </c>
      <c r="K47" s="41"/>
      <c r="L47" s="40">
        <v>43058</v>
      </c>
      <c r="M47" s="41"/>
      <c r="N47" s="40">
        <v>17487</v>
      </c>
      <c r="O47" s="41"/>
      <c r="P47" s="40">
        <v>40077</v>
      </c>
      <c r="Q47" s="65"/>
      <c r="R47" s="72">
        <f t="shared" si="13"/>
        <v>108354</v>
      </c>
      <c r="S47" s="65"/>
      <c r="T47" s="72">
        <v>60864</v>
      </c>
      <c r="U47" s="65"/>
      <c r="V47" s="72">
        <v>54921</v>
      </c>
      <c r="W47" s="40"/>
      <c r="X47" s="72">
        <v>57060</v>
      </c>
      <c r="Y47" s="65"/>
      <c r="Z47" s="72">
        <v>42228</v>
      </c>
      <c r="AA47" s="82"/>
      <c r="AB47" s="72">
        <v>70549</v>
      </c>
      <c r="AC47" s="82"/>
      <c r="AD47" s="72">
        <v>48939</v>
      </c>
      <c r="AE47" s="82"/>
      <c r="AF47" s="72">
        <v>56640</v>
      </c>
      <c r="AG47" s="82"/>
      <c r="AH47" s="72">
        <v>45462</v>
      </c>
      <c r="AI47" s="72"/>
      <c r="AJ47" s="72">
        <v>47823</v>
      </c>
      <c r="AK47" s="72"/>
      <c r="AL47" s="65">
        <v>43199</v>
      </c>
      <c r="AM47" s="72"/>
      <c r="AN47" s="65">
        <v>52513</v>
      </c>
    </row>
    <row r="48" spans="2:40" ht="14.25">
      <c r="B48" s="28" t="s">
        <v>64</v>
      </c>
      <c r="C48" s="28"/>
      <c r="D48" s="13">
        <v>253</v>
      </c>
      <c r="E48" s="28"/>
      <c r="F48" s="13">
        <f t="shared" si="10"/>
        <v>3876</v>
      </c>
      <c r="G48" s="13"/>
      <c r="H48" s="13">
        <f t="shared" si="11"/>
        <v>4787</v>
      </c>
      <c r="I48" s="13"/>
      <c r="J48" s="40">
        <f t="shared" si="12"/>
        <v>2940</v>
      </c>
      <c r="K48" s="41"/>
      <c r="L48" s="40">
        <v>18392</v>
      </c>
      <c r="M48" s="41"/>
      <c r="N48" s="40">
        <v>25748</v>
      </c>
      <c r="O48" s="41"/>
      <c r="P48" s="40">
        <v>0</v>
      </c>
      <c r="Q48" s="65"/>
      <c r="R48" s="72">
        <f t="shared" si="13"/>
        <v>253</v>
      </c>
      <c r="S48" s="65"/>
      <c r="T48" s="72">
        <v>1430</v>
      </c>
      <c r="U48" s="65"/>
      <c r="V48" s="72">
        <v>3876</v>
      </c>
      <c r="W48" s="40"/>
      <c r="X48" s="72">
        <v>9097</v>
      </c>
      <c r="Y48" s="65"/>
      <c r="Z48" s="72">
        <v>4787</v>
      </c>
      <c r="AA48" s="82"/>
      <c r="AB48" s="72"/>
      <c r="AC48" s="82"/>
      <c r="AD48" s="72">
        <v>0</v>
      </c>
      <c r="AE48" s="82"/>
      <c r="AF48" s="72">
        <v>2940</v>
      </c>
      <c r="AG48" s="82"/>
      <c r="AH48" s="72">
        <v>2940</v>
      </c>
      <c r="AI48" s="72"/>
      <c r="AJ48" s="72">
        <v>225</v>
      </c>
      <c r="AK48" s="72"/>
      <c r="AL48" s="65">
        <v>0</v>
      </c>
      <c r="AM48" s="72"/>
      <c r="AN48" s="65">
        <v>0</v>
      </c>
    </row>
    <row r="49" spans="2:40" ht="14.25">
      <c r="B49" s="29" t="s">
        <v>65</v>
      </c>
      <c r="C49" s="29"/>
      <c r="D49" s="18">
        <f>SUM(D43:D48)</f>
        <v>699433</v>
      </c>
      <c r="E49" s="18"/>
      <c r="F49" s="18">
        <f>SUM(F43:F48)</f>
        <v>719221</v>
      </c>
      <c r="G49" s="13"/>
      <c r="H49" s="18">
        <f>SUM(H43:H48)</f>
        <v>767436</v>
      </c>
      <c r="I49" s="13"/>
      <c r="J49" s="45">
        <f>SUM(J43:J48)</f>
        <v>734983</v>
      </c>
      <c r="K49" s="42"/>
      <c r="L49" s="45">
        <f>ROUND(SUM(L43:L48),0)</f>
        <v>521470</v>
      </c>
      <c r="M49" s="42"/>
      <c r="N49" s="45">
        <f>ROUND(SUM(N43:N48),0)</f>
        <v>291111</v>
      </c>
      <c r="O49" s="42"/>
      <c r="P49" s="45">
        <f>SUM(P43:P48)</f>
        <v>234394</v>
      </c>
      <c r="Q49" s="71"/>
      <c r="R49" s="18">
        <f>SUM(R43:R48)</f>
        <v>699433</v>
      </c>
      <c r="S49" s="71"/>
      <c r="T49" s="18">
        <f>SUM(T43:T48)</f>
        <v>735546</v>
      </c>
      <c r="U49" s="71"/>
      <c r="V49" s="18">
        <f>SUM(V43:V48)</f>
        <v>719221</v>
      </c>
      <c r="W49" s="42"/>
      <c r="X49" s="18">
        <f>SUM(X43:X48)</f>
        <v>684577</v>
      </c>
      <c r="Y49" s="71"/>
      <c r="Z49" s="18">
        <f>SUM(Z43:Z48)</f>
        <v>767436</v>
      </c>
      <c r="AA49" s="82"/>
      <c r="AB49" s="18">
        <v>795803</v>
      </c>
      <c r="AC49" s="82"/>
      <c r="AD49" s="18">
        <f>SUM(AD43:AD48)</f>
        <v>728056</v>
      </c>
      <c r="AE49" s="82"/>
      <c r="AF49" s="18">
        <f>ROUND(SUM(AF43:AF48),0)</f>
        <v>675386</v>
      </c>
      <c r="AG49" s="82"/>
      <c r="AH49" s="18">
        <f>ROUND(SUM(AH43:AH48),0)</f>
        <v>734983</v>
      </c>
      <c r="AI49" s="72"/>
      <c r="AJ49" s="18">
        <f>SUM(AJ43:AJ48)</f>
        <v>763251</v>
      </c>
      <c r="AK49" s="72"/>
      <c r="AL49" s="18">
        <f>ROUND(SUM(AL43:AL48),0)</f>
        <v>418918</v>
      </c>
      <c r="AM49" s="72"/>
      <c r="AN49" s="18">
        <f>ROUND(SUM(AN43:AN48),0)</f>
        <v>386455</v>
      </c>
    </row>
    <row r="50" spans="2:40" ht="14.25">
      <c r="B50" s="29"/>
      <c r="C50" s="29"/>
      <c r="D50" s="13"/>
      <c r="E50" s="29"/>
      <c r="F50" s="13"/>
      <c r="G50" s="13"/>
      <c r="H50" s="13"/>
      <c r="I50" s="13"/>
      <c r="J50" s="40"/>
      <c r="K50" s="41"/>
      <c r="L50" s="40"/>
      <c r="M50" s="41"/>
      <c r="N50" s="40"/>
      <c r="O50" s="41"/>
      <c r="P50" s="40"/>
      <c r="Q50" s="65"/>
      <c r="R50" s="72"/>
      <c r="S50" s="65"/>
      <c r="T50" s="72"/>
      <c r="U50" s="65"/>
      <c r="V50" s="72"/>
      <c r="W50" s="40"/>
      <c r="X50" s="72"/>
      <c r="Y50" s="65"/>
      <c r="Z50" s="72"/>
      <c r="AA50" s="82"/>
      <c r="AB50" s="72"/>
      <c r="AC50" s="82"/>
      <c r="AD50" s="72"/>
      <c r="AE50" s="82"/>
      <c r="AF50" s="72"/>
      <c r="AG50" s="82"/>
      <c r="AH50" s="72"/>
      <c r="AI50" s="72"/>
      <c r="AJ50" s="72"/>
      <c r="AK50" s="72"/>
      <c r="AL50" s="65"/>
      <c r="AM50" s="72"/>
      <c r="AN50" s="65"/>
    </row>
    <row r="51" spans="2:40" ht="14.25">
      <c r="B51" s="28" t="s">
        <v>66</v>
      </c>
      <c r="C51" s="28"/>
      <c r="D51" s="13">
        <v>14635</v>
      </c>
      <c r="E51" s="28"/>
      <c r="F51" s="13">
        <f t="shared" ref="F51:F58" si="14">V51</f>
        <v>11450</v>
      </c>
      <c r="G51" s="13"/>
      <c r="H51" s="13">
        <f>Z51</f>
        <v>14914</v>
      </c>
      <c r="I51" s="13"/>
      <c r="J51" s="62">
        <f>AH51</f>
        <v>23390</v>
      </c>
      <c r="K51" s="63"/>
      <c r="L51" s="64">
        <v>25632</v>
      </c>
      <c r="M51" s="63"/>
      <c r="N51" s="64">
        <v>11358</v>
      </c>
      <c r="O51" s="63"/>
      <c r="P51" s="64">
        <v>979</v>
      </c>
      <c r="Q51" s="62"/>
      <c r="R51" s="72">
        <f t="shared" si="13"/>
        <v>14635</v>
      </c>
      <c r="S51" s="62"/>
      <c r="T51" s="75">
        <v>8788</v>
      </c>
      <c r="U51" s="62"/>
      <c r="V51" s="75">
        <v>11450</v>
      </c>
      <c r="W51" s="64"/>
      <c r="X51" s="75">
        <v>13507.997531111099</v>
      </c>
      <c r="Y51" s="62"/>
      <c r="Z51" s="75">
        <v>14914</v>
      </c>
      <c r="AA51" s="82"/>
      <c r="AB51" s="75">
        <v>16144</v>
      </c>
      <c r="AC51" s="82"/>
      <c r="AD51" s="75">
        <v>25963</v>
      </c>
      <c r="AE51" s="82"/>
      <c r="AF51" s="75">
        <v>24114</v>
      </c>
      <c r="AG51" s="82"/>
      <c r="AH51" s="75">
        <v>23390</v>
      </c>
      <c r="AI51" s="76"/>
      <c r="AJ51" s="75">
        <v>27520</v>
      </c>
      <c r="AK51" s="76"/>
      <c r="AL51" s="62">
        <v>28462</v>
      </c>
      <c r="AM51" s="76"/>
      <c r="AN51" s="62">
        <v>28771</v>
      </c>
    </row>
    <row r="52" spans="2:40" ht="14.25">
      <c r="B52" s="28" t="s">
        <v>67</v>
      </c>
      <c r="C52" s="28"/>
      <c r="D52" s="13">
        <v>82818</v>
      </c>
      <c r="E52" s="28"/>
      <c r="F52" s="13">
        <f t="shared" si="14"/>
        <v>101603</v>
      </c>
      <c r="G52" s="13"/>
      <c r="H52" s="13">
        <f t="shared" ref="H52:H58" si="15">Z52</f>
        <v>124259</v>
      </c>
      <c r="I52" s="13"/>
      <c r="J52" s="65">
        <f t="shared" ref="J52:J58" si="16">AH52</f>
        <v>111990</v>
      </c>
      <c r="K52" s="41"/>
      <c r="L52" s="40">
        <v>66818</v>
      </c>
      <c r="M52" s="41"/>
      <c r="N52" s="40">
        <v>57896</v>
      </c>
      <c r="O52" s="41"/>
      <c r="P52" s="40">
        <v>29254</v>
      </c>
      <c r="Q52" s="65"/>
      <c r="R52" s="72">
        <f t="shared" ref="R52:R58" si="17">D52</f>
        <v>82818</v>
      </c>
      <c r="S52" s="65"/>
      <c r="T52" s="75">
        <v>101516</v>
      </c>
      <c r="U52" s="65"/>
      <c r="V52" s="75">
        <v>101603</v>
      </c>
      <c r="W52" s="40"/>
      <c r="X52" s="75">
        <v>112281.84053174801</v>
      </c>
      <c r="Y52" s="65"/>
      <c r="Z52" s="75">
        <v>124259</v>
      </c>
      <c r="AA52" s="82"/>
      <c r="AB52" s="72">
        <v>129382</v>
      </c>
      <c r="AC52" s="82"/>
      <c r="AD52" s="72">
        <v>128743</v>
      </c>
      <c r="AE52" s="82"/>
      <c r="AF52" s="72">
        <v>113172</v>
      </c>
      <c r="AG52" s="82"/>
      <c r="AH52" s="72">
        <v>111990</v>
      </c>
      <c r="AI52" s="72"/>
      <c r="AJ52" s="72">
        <v>97751</v>
      </c>
      <c r="AK52" s="72"/>
      <c r="AL52" s="65">
        <v>70745</v>
      </c>
      <c r="AM52" s="72"/>
      <c r="AN52" s="65">
        <v>68603</v>
      </c>
    </row>
    <row r="53" spans="2:40" ht="14.25">
      <c r="B53" s="28" t="s">
        <v>68</v>
      </c>
      <c r="C53" s="28"/>
      <c r="D53" s="13">
        <v>1415</v>
      </c>
      <c r="E53" s="28"/>
      <c r="F53" s="13">
        <f t="shared" si="14"/>
        <v>6055</v>
      </c>
      <c r="G53" s="13"/>
      <c r="H53" s="13">
        <f t="shared" si="15"/>
        <v>6105</v>
      </c>
      <c r="I53" s="13"/>
      <c r="J53" s="65">
        <f t="shared" si="16"/>
        <v>1065</v>
      </c>
      <c r="K53" s="41"/>
      <c r="L53" s="40">
        <v>1715</v>
      </c>
      <c r="M53" s="41"/>
      <c r="N53" s="40">
        <v>10501</v>
      </c>
      <c r="O53" s="41"/>
      <c r="P53" s="40">
        <v>700</v>
      </c>
      <c r="Q53" s="65"/>
      <c r="R53" s="72">
        <f t="shared" si="17"/>
        <v>1415</v>
      </c>
      <c r="S53" s="65"/>
      <c r="T53" s="75">
        <v>6055</v>
      </c>
      <c r="U53" s="65"/>
      <c r="V53" s="75">
        <v>6055</v>
      </c>
      <c r="W53" s="40"/>
      <c r="X53" s="75">
        <v>6104.5621622396102</v>
      </c>
      <c r="Y53" s="65"/>
      <c r="Z53" s="75">
        <v>6105</v>
      </c>
      <c r="AA53" s="82"/>
      <c r="AB53" s="72">
        <v>6105</v>
      </c>
      <c r="AC53" s="82"/>
      <c r="AD53" s="72">
        <v>1065</v>
      </c>
      <c r="AE53" s="82"/>
      <c r="AF53" s="72">
        <v>1065</v>
      </c>
      <c r="AG53" s="82"/>
      <c r="AH53" s="72">
        <v>1065</v>
      </c>
      <c r="AI53" s="72"/>
      <c r="AJ53" s="72">
        <v>1065</v>
      </c>
      <c r="AK53" s="72"/>
      <c r="AL53" s="65">
        <v>1065</v>
      </c>
      <c r="AM53" s="72"/>
      <c r="AN53" s="65">
        <v>1065</v>
      </c>
    </row>
    <row r="54" spans="2:40" ht="14.25">
      <c r="B54" s="28" t="s">
        <v>69</v>
      </c>
      <c r="C54" s="28"/>
      <c r="D54" s="13">
        <v>6217</v>
      </c>
      <c r="E54" s="28"/>
      <c r="F54" s="13">
        <f t="shared" si="14"/>
        <v>5562</v>
      </c>
      <c r="G54" s="13"/>
      <c r="H54" s="13">
        <f t="shared" si="15"/>
        <v>7964</v>
      </c>
      <c r="I54" s="13"/>
      <c r="J54" s="65">
        <v>32534</v>
      </c>
      <c r="K54" s="41"/>
      <c r="L54" s="40">
        <v>0</v>
      </c>
      <c r="M54" s="41"/>
      <c r="N54" s="40">
        <v>0</v>
      </c>
      <c r="O54" s="41"/>
      <c r="P54" s="40">
        <v>0</v>
      </c>
      <c r="Q54" s="65"/>
      <c r="R54" s="72">
        <f t="shared" si="17"/>
        <v>6217</v>
      </c>
      <c r="S54" s="65"/>
      <c r="T54" s="75">
        <v>7719</v>
      </c>
      <c r="U54" s="65"/>
      <c r="V54" s="75">
        <v>5562</v>
      </c>
      <c r="W54" s="40"/>
      <c r="X54" s="75">
        <v>8327.4380000000001</v>
      </c>
      <c r="Y54" s="65"/>
      <c r="Z54" s="75">
        <v>7964</v>
      </c>
      <c r="AA54" s="82"/>
      <c r="AB54" s="72">
        <v>8302</v>
      </c>
      <c r="AC54" s="82"/>
      <c r="AD54" s="72">
        <v>7933</v>
      </c>
      <c r="AE54" s="82"/>
      <c r="AF54" s="72">
        <v>30525</v>
      </c>
      <c r="AG54" s="82"/>
      <c r="AH54" s="72">
        <v>32534</v>
      </c>
      <c r="AI54" s="72"/>
      <c r="AJ54" s="72">
        <v>0</v>
      </c>
      <c r="AK54" s="72"/>
      <c r="AL54" s="65">
        <v>0</v>
      </c>
      <c r="AM54" s="72"/>
      <c r="AN54" s="65">
        <v>0</v>
      </c>
    </row>
    <row r="55" spans="2:40" ht="14.25">
      <c r="B55" s="28" t="s">
        <v>70</v>
      </c>
      <c r="C55" s="28"/>
      <c r="D55" s="13">
        <v>65481</v>
      </c>
      <c r="E55" s="28"/>
      <c r="F55" s="13">
        <f t="shared" si="14"/>
        <v>65481</v>
      </c>
      <c r="G55" s="13"/>
      <c r="H55" s="13">
        <f t="shared" si="15"/>
        <v>66753</v>
      </c>
      <c r="I55" s="13"/>
      <c r="J55" s="40">
        <f t="shared" si="16"/>
        <v>118724</v>
      </c>
      <c r="K55" s="41"/>
      <c r="L55" s="40">
        <v>26231</v>
      </c>
      <c r="M55" s="41"/>
      <c r="N55" s="40">
        <v>16412</v>
      </c>
      <c r="O55" s="41"/>
      <c r="P55" s="40">
        <v>7245</v>
      </c>
      <c r="Q55" s="65"/>
      <c r="R55" s="72">
        <f t="shared" si="17"/>
        <v>65481</v>
      </c>
      <c r="S55" s="65"/>
      <c r="T55" s="75">
        <v>65481</v>
      </c>
      <c r="U55" s="65"/>
      <c r="V55" s="75">
        <v>65481</v>
      </c>
      <c r="W55" s="40"/>
      <c r="X55" s="75">
        <v>70362.971261925995</v>
      </c>
      <c r="Y55" s="65"/>
      <c r="Z55" s="75">
        <v>66753</v>
      </c>
      <c r="AA55" s="82"/>
      <c r="AB55" s="72">
        <v>118724</v>
      </c>
      <c r="AC55" s="82"/>
      <c r="AD55" s="72">
        <v>118724</v>
      </c>
      <c r="AE55" s="82"/>
      <c r="AF55" s="72">
        <v>118724</v>
      </c>
      <c r="AG55" s="82"/>
      <c r="AH55" s="72">
        <v>118724</v>
      </c>
      <c r="AI55" s="72"/>
      <c r="AJ55" s="72">
        <v>30824</v>
      </c>
      <c r="AK55" s="72"/>
      <c r="AL55" s="65">
        <v>26231</v>
      </c>
      <c r="AM55" s="72"/>
      <c r="AN55" s="65">
        <v>26231</v>
      </c>
    </row>
    <row r="56" spans="2:40" ht="14.25">
      <c r="B56" s="30" t="s">
        <v>71</v>
      </c>
      <c r="C56" s="30"/>
      <c r="D56" s="13">
        <v>21968</v>
      </c>
      <c r="E56" s="30"/>
      <c r="F56" s="13">
        <f t="shared" si="14"/>
        <v>12000</v>
      </c>
      <c r="G56" s="13"/>
      <c r="H56" s="13">
        <f t="shared" si="15"/>
        <v>6729</v>
      </c>
      <c r="I56" s="13"/>
      <c r="J56" s="40">
        <f t="shared" si="16"/>
        <v>2370</v>
      </c>
      <c r="K56" s="41"/>
      <c r="L56" s="40">
        <v>3893</v>
      </c>
      <c r="M56" s="41"/>
      <c r="N56" s="40">
        <v>1724</v>
      </c>
      <c r="O56" s="41"/>
      <c r="P56" s="40">
        <v>0</v>
      </c>
      <c r="Q56" s="65"/>
      <c r="R56" s="72">
        <f t="shared" si="17"/>
        <v>21968</v>
      </c>
      <c r="S56" s="65"/>
      <c r="T56" s="75">
        <v>20466</v>
      </c>
      <c r="U56" s="65"/>
      <c r="V56" s="75">
        <v>12000</v>
      </c>
      <c r="W56" s="40"/>
      <c r="X56" s="75">
        <v>9313.1842660146795</v>
      </c>
      <c r="Y56" s="65"/>
      <c r="Z56" s="75">
        <v>6729</v>
      </c>
      <c r="AA56" s="82"/>
      <c r="AB56" s="72">
        <v>14548</v>
      </c>
      <c r="AC56" s="82"/>
      <c r="AD56" s="72">
        <v>7786</v>
      </c>
      <c r="AE56" s="82"/>
      <c r="AF56" s="72">
        <v>5560</v>
      </c>
      <c r="AG56" s="82"/>
      <c r="AH56" s="72">
        <v>2370</v>
      </c>
      <c r="AI56" s="72"/>
      <c r="AJ56" s="72">
        <v>2813</v>
      </c>
      <c r="AK56" s="72"/>
      <c r="AL56" s="65">
        <v>2389</v>
      </c>
      <c r="AM56" s="72"/>
      <c r="AN56" s="65">
        <v>4619</v>
      </c>
    </row>
    <row r="57" spans="2:40" ht="14.25">
      <c r="B57" s="28" t="s">
        <v>64</v>
      </c>
      <c r="C57" s="28"/>
      <c r="D57" s="13">
        <v>0</v>
      </c>
      <c r="E57" s="28"/>
      <c r="F57" s="13">
        <f t="shared" si="14"/>
        <v>0</v>
      </c>
      <c r="G57" s="13"/>
      <c r="H57" s="13">
        <f t="shared" si="15"/>
        <v>0</v>
      </c>
      <c r="I57" s="13"/>
      <c r="J57" s="40">
        <f t="shared" si="16"/>
        <v>0</v>
      </c>
      <c r="K57" s="41"/>
      <c r="L57" s="40">
        <v>0</v>
      </c>
      <c r="M57" s="41"/>
      <c r="N57" s="40">
        <v>4065</v>
      </c>
      <c r="O57" s="41"/>
      <c r="P57" s="40">
        <v>3891</v>
      </c>
      <c r="Q57" s="65"/>
      <c r="R57" s="72">
        <f t="shared" si="17"/>
        <v>0</v>
      </c>
      <c r="S57" s="65"/>
      <c r="T57" s="75"/>
      <c r="U57" s="65"/>
      <c r="V57" s="75">
        <v>0</v>
      </c>
      <c r="W57" s="40"/>
      <c r="X57" s="75">
        <v>0</v>
      </c>
      <c r="Y57" s="65"/>
      <c r="Z57" s="72"/>
      <c r="AA57" s="82"/>
      <c r="AB57" s="72"/>
      <c r="AC57" s="82"/>
      <c r="AD57" s="72">
        <v>0</v>
      </c>
      <c r="AE57" s="82"/>
      <c r="AF57" s="72">
        <v>0</v>
      </c>
      <c r="AG57" s="82"/>
      <c r="AH57" s="72">
        <v>0</v>
      </c>
      <c r="AI57" s="72"/>
      <c r="AJ57" s="72">
        <v>0</v>
      </c>
      <c r="AK57" s="72"/>
      <c r="AL57" s="65">
        <v>0</v>
      </c>
      <c r="AM57" s="72"/>
      <c r="AN57" s="65">
        <v>0</v>
      </c>
    </row>
    <row r="58" spans="2:40" ht="14.25">
      <c r="B58" s="30" t="s">
        <v>72</v>
      </c>
      <c r="C58" s="30"/>
      <c r="D58" s="13">
        <v>139969</v>
      </c>
      <c r="E58" s="30"/>
      <c r="F58" s="13">
        <f t="shared" si="14"/>
        <v>134245</v>
      </c>
      <c r="G58" s="13"/>
      <c r="H58" s="13">
        <f t="shared" si="15"/>
        <v>151215</v>
      </c>
      <c r="I58" s="13"/>
      <c r="J58" s="40">
        <f t="shared" si="16"/>
        <v>105501</v>
      </c>
      <c r="K58" s="41"/>
      <c r="L58" s="40">
        <v>98137</v>
      </c>
      <c r="M58" s="41"/>
      <c r="N58" s="40">
        <v>76549</v>
      </c>
      <c r="O58" s="41"/>
      <c r="P58" s="40">
        <v>28833</v>
      </c>
      <c r="Q58" s="65"/>
      <c r="R58" s="72">
        <f t="shared" si="17"/>
        <v>139969</v>
      </c>
      <c r="S58" s="65"/>
      <c r="T58" s="75">
        <v>140181</v>
      </c>
      <c r="U58" s="65"/>
      <c r="V58" s="75">
        <v>134245</v>
      </c>
      <c r="W58" s="40"/>
      <c r="X58" s="75">
        <v>143676.03672329901</v>
      </c>
      <c r="Y58" s="65"/>
      <c r="Z58" s="72">
        <v>151215</v>
      </c>
      <c r="AA58" s="82"/>
      <c r="AB58" s="72">
        <v>142168</v>
      </c>
      <c r="AC58" s="82"/>
      <c r="AD58" s="72">
        <v>133622</v>
      </c>
      <c r="AE58" s="82"/>
      <c r="AF58" s="72">
        <v>110147</v>
      </c>
      <c r="AG58" s="82"/>
      <c r="AH58" s="72">
        <v>105501</v>
      </c>
      <c r="AI58" s="72"/>
      <c r="AJ58" s="72">
        <v>97956</v>
      </c>
      <c r="AK58" s="72"/>
      <c r="AL58" s="65">
        <v>85987</v>
      </c>
      <c r="AM58" s="72"/>
      <c r="AN58" s="65">
        <v>95772</v>
      </c>
    </row>
    <row r="59" spans="2:40" ht="14.25">
      <c r="B59" s="29" t="s">
        <v>73</v>
      </c>
      <c r="C59" s="29"/>
      <c r="D59" s="18">
        <f>SUM(D51:D58)</f>
        <v>332503</v>
      </c>
      <c r="E59" s="29"/>
      <c r="F59" s="18">
        <f>SUM(F51:F58)</f>
        <v>336396</v>
      </c>
      <c r="G59" s="13"/>
      <c r="H59" s="18">
        <f>SUM(H51:H58)</f>
        <v>377939</v>
      </c>
      <c r="I59" s="13"/>
      <c r="J59" s="45">
        <f>SUM(J51:J58)</f>
        <v>395574</v>
      </c>
      <c r="K59" s="42"/>
      <c r="L59" s="45">
        <f>ROUND(SUM(L51:L58),0)</f>
        <v>222426</v>
      </c>
      <c r="M59" s="42"/>
      <c r="N59" s="45">
        <f>ROUND(SUM(N51:N58),0)</f>
        <v>178505</v>
      </c>
      <c r="O59" s="42"/>
      <c r="P59" s="45">
        <f>SUM(P51:P58)</f>
        <v>70902</v>
      </c>
      <c r="Q59" s="71"/>
      <c r="R59" s="18">
        <f>SUM(R51:R58)</f>
        <v>332503</v>
      </c>
      <c r="S59" s="71"/>
      <c r="T59" s="18">
        <f>SUM(T51:T58)</f>
        <v>350206</v>
      </c>
      <c r="U59" s="71"/>
      <c r="V59" s="18">
        <f>SUM(V51:V58)</f>
        <v>336396</v>
      </c>
      <c r="W59" s="42"/>
      <c r="X59" s="18">
        <f>SUM(X51:X58)</f>
        <v>363574.030476338</v>
      </c>
      <c r="Y59" s="71"/>
      <c r="Z59" s="18">
        <f>SUM(Z51:Z58)</f>
        <v>377939</v>
      </c>
      <c r="AA59" s="82"/>
      <c r="AB59" s="18">
        <v>435373</v>
      </c>
      <c r="AC59" s="82"/>
      <c r="AD59" s="18">
        <f>SUM(AD51:AD58)</f>
        <v>423836</v>
      </c>
      <c r="AE59" s="82"/>
      <c r="AF59" s="18">
        <f>SUM(AF51:AF58)</f>
        <v>403307</v>
      </c>
      <c r="AG59" s="82"/>
      <c r="AH59" s="18">
        <f>SUM(AH51:AH58)</f>
        <v>395574</v>
      </c>
      <c r="AI59" s="71"/>
      <c r="AJ59" s="18">
        <f>SUM(AJ51:AJ58)</f>
        <v>257929</v>
      </c>
      <c r="AK59" s="71"/>
      <c r="AL59" s="18">
        <f>ROUND(SUM(AL51:AL58),0)</f>
        <v>214879</v>
      </c>
      <c r="AM59" s="71"/>
      <c r="AN59" s="18">
        <f>ROUND(SUM(AN51:AN58),0)</f>
        <v>225061</v>
      </c>
    </row>
    <row r="60" spans="2:40" ht="14.25">
      <c r="B60" s="30"/>
      <c r="C60" s="30"/>
      <c r="D60" s="13"/>
      <c r="E60" s="30"/>
      <c r="F60" s="13"/>
      <c r="G60" s="13"/>
      <c r="H60" s="13"/>
      <c r="I60" s="13"/>
      <c r="R60" s="76"/>
      <c r="T60" s="76"/>
      <c r="V60" s="76"/>
      <c r="X60" s="76"/>
      <c r="Z60" s="76"/>
      <c r="AA60" s="82"/>
      <c r="AB60" s="76"/>
      <c r="AC60" s="82"/>
      <c r="AD60" s="76"/>
      <c r="AE60" s="82"/>
      <c r="AF60" s="76"/>
      <c r="AG60" s="82"/>
      <c r="AH60" s="76"/>
      <c r="AI60" s="76"/>
      <c r="AJ60" s="76"/>
      <c r="AK60" s="76"/>
      <c r="AL60" s="85"/>
      <c r="AM60" s="76"/>
      <c r="AN60" s="85"/>
    </row>
    <row r="61" spans="2:40" ht="22.7" customHeight="1">
      <c r="B61" s="14" t="s">
        <v>74</v>
      </c>
      <c r="C61" s="14"/>
      <c r="D61" s="31">
        <f>D49+D59</f>
        <v>1031936</v>
      </c>
      <c r="E61" s="14"/>
      <c r="F61" s="31">
        <f>F49+F59</f>
        <v>1055617</v>
      </c>
      <c r="G61" s="13"/>
      <c r="H61" s="31">
        <f>H49+H59</f>
        <v>1145375</v>
      </c>
      <c r="I61" s="13"/>
      <c r="J61" s="66">
        <f>J49+J59</f>
        <v>1130557</v>
      </c>
      <c r="K61" s="67"/>
      <c r="L61" s="66">
        <f t="shared" ref="L61:P61" si="18">L49+L59</f>
        <v>743896</v>
      </c>
      <c r="M61" s="67"/>
      <c r="N61" s="66">
        <f t="shared" si="18"/>
        <v>469616</v>
      </c>
      <c r="O61" s="67"/>
      <c r="P61" s="66">
        <f t="shared" si="18"/>
        <v>305296</v>
      </c>
      <c r="Q61" s="76"/>
      <c r="R61" s="31">
        <f>R49+R59</f>
        <v>1031936</v>
      </c>
      <c r="S61" s="76"/>
      <c r="T61" s="31">
        <f>T49+T59</f>
        <v>1085752</v>
      </c>
      <c r="U61" s="76"/>
      <c r="V61" s="31">
        <f>V49+V59</f>
        <v>1055617</v>
      </c>
      <c r="W61" s="67"/>
      <c r="X61" s="31">
        <f>X49+X59</f>
        <v>1048151.03047634</v>
      </c>
      <c r="Y61" s="76"/>
      <c r="Z61" s="31">
        <f>Z49+Z59</f>
        <v>1145375</v>
      </c>
      <c r="AA61" s="75"/>
      <c r="AB61" s="31">
        <v>1231176</v>
      </c>
      <c r="AC61" s="75"/>
      <c r="AD61" s="31">
        <f>AD49+AD59</f>
        <v>1151892</v>
      </c>
      <c r="AE61" s="75"/>
      <c r="AF61" s="31">
        <f t="shared" ref="AF61:AJ61" si="19">AF49+AF59</f>
        <v>1078693</v>
      </c>
      <c r="AG61" s="75"/>
      <c r="AH61" s="31">
        <f t="shared" si="19"/>
        <v>1130557</v>
      </c>
      <c r="AI61" s="75"/>
      <c r="AJ61" s="31">
        <f t="shared" si="19"/>
        <v>1021180</v>
      </c>
      <c r="AK61" s="75"/>
      <c r="AL61" s="31">
        <f>ROUND(AL49+AL59,0)</f>
        <v>633797</v>
      </c>
      <c r="AM61" s="75"/>
      <c r="AN61" s="31">
        <f>ROUND(AN49+AN59,0)</f>
        <v>611516</v>
      </c>
    </row>
    <row r="62" spans="2:40">
      <c r="B62" s="32"/>
      <c r="C62" s="32"/>
      <c r="D62" s="13"/>
      <c r="E62" s="32"/>
      <c r="F62" s="13"/>
      <c r="G62" s="13"/>
      <c r="H62" s="13"/>
      <c r="I62" s="13"/>
      <c r="J62" s="64"/>
      <c r="K62" s="63"/>
      <c r="L62" s="64"/>
      <c r="M62" s="63"/>
      <c r="N62" s="64"/>
      <c r="O62" s="63"/>
      <c r="P62" s="64"/>
      <c r="Q62" s="62"/>
      <c r="R62" s="75"/>
      <c r="S62" s="62"/>
      <c r="T62" s="75"/>
      <c r="U62" s="62"/>
      <c r="V62" s="75"/>
      <c r="W62" s="64"/>
      <c r="X62" s="75"/>
      <c r="Y62" s="62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62"/>
      <c r="AM62" s="75"/>
      <c r="AN62" s="62"/>
    </row>
    <row r="63" spans="2:40" ht="14.25">
      <c r="B63" s="33" t="s">
        <v>75</v>
      </c>
      <c r="C63" s="33"/>
      <c r="D63" s="13"/>
      <c r="E63" s="33"/>
      <c r="F63" s="13"/>
      <c r="G63" s="13"/>
      <c r="H63" s="13"/>
      <c r="I63" s="13"/>
      <c r="J63" s="40">
        <f>J91-J61</f>
        <v>0</v>
      </c>
      <c r="K63" s="41"/>
      <c r="L63" s="40"/>
      <c r="M63" s="41"/>
      <c r="N63" s="40"/>
      <c r="O63" s="41"/>
      <c r="P63" s="40"/>
      <c r="Q63" s="65"/>
      <c r="R63" s="72"/>
      <c r="S63" s="65"/>
      <c r="T63" s="72"/>
      <c r="U63" s="65"/>
      <c r="V63" s="72"/>
      <c r="W63" s="40"/>
      <c r="X63" s="72"/>
      <c r="Y63" s="65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65"/>
      <c r="AM63" s="72"/>
      <c r="AN63" s="65"/>
    </row>
    <row r="64" spans="2:40" ht="14.25">
      <c r="B64" s="27" t="s">
        <v>76</v>
      </c>
      <c r="C64" s="27"/>
      <c r="D64" s="13"/>
      <c r="E64" s="27"/>
      <c r="F64" s="13"/>
      <c r="G64" s="13"/>
      <c r="H64" s="13"/>
      <c r="I64" s="13"/>
      <c r="J64" s="40"/>
      <c r="K64" s="41"/>
      <c r="L64" s="40"/>
      <c r="M64" s="41"/>
      <c r="N64" s="40"/>
      <c r="O64" s="41"/>
      <c r="P64" s="40"/>
      <c r="Q64" s="65"/>
      <c r="R64" s="72"/>
      <c r="S64" s="65"/>
      <c r="T64" s="72"/>
      <c r="U64" s="65"/>
      <c r="V64" s="72"/>
      <c r="W64" s="40"/>
      <c r="X64" s="72"/>
      <c r="Y64" s="65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65"/>
      <c r="AM64" s="72"/>
      <c r="AN64" s="65"/>
    </row>
    <row r="65" spans="1:41">
      <c r="B65" s="28" t="s">
        <v>77</v>
      </c>
      <c r="C65" s="28"/>
      <c r="D65" s="13">
        <v>254099</v>
      </c>
      <c r="E65" s="28"/>
      <c r="F65" s="13">
        <f>V65</f>
        <v>293281</v>
      </c>
      <c r="G65" s="13"/>
      <c r="H65" s="13">
        <f>Z65</f>
        <v>334083</v>
      </c>
      <c r="I65" s="13"/>
      <c r="J65" s="65">
        <f>AH65</f>
        <v>268939</v>
      </c>
      <c r="K65" s="41"/>
      <c r="L65" s="40">
        <v>232276</v>
      </c>
      <c r="M65" s="41"/>
      <c r="N65" s="40">
        <v>144100</v>
      </c>
      <c r="O65" s="41"/>
      <c r="P65" s="40">
        <v>132892</v>
      </c>
      <c r="Q65" s="65"/>
      <c r="R65" s="72">
        <f>D65</f>
        <v>254099</v>
      </c>
      <c r="S65" s="65"/>
      <c r="T65" s="72">
        <v>314401</v>
      </c>
      <c r="U65" s="65"/>
      <c r="V65" s="72">
        <v>293281</v>
      </c>
      <c r="W65" s="40"/>
      <c r="X65" s="72">
        <v>294699</v>
      </c>
      <c r="Y65" s="65"/>
      <c r="Z65" s="72">
        <v>334083</v>
      </c>
      <c r="AA65" s="72"/>
      <c r="AB65" s="72">
        <v>303965</v>
      </c>
      <c r="AC65" s="72"/>
      <c r="AD65" s="72">
        <v>289369</v>
      </c>
      <c r="AE65" s="72"/>
      <c r="AF65" s="72">
        <v>263851</v>
      </c>
      <c r="AG65" s="72"/>
      <c r="AH65" s="72">
        <v>268939</v>
      </c>
      <c r="AI65" s="72"/>
      <c r="AJ65" s="72">
        <v>195573</v>
      </c>
      <c r="AK65" s="72"/>
      <c r="AL65" s="65">
        <v>156016</v>
      </c>
      <c r="AM65" s="72"/>
      <c r="AN65" s="65">
        <v>124543</v>
      </c>
      <c r="AO65" s="65"/>
    </row>
    <row r="66" spans="1:41">
      <c r="B66" s="28" t="s">
        <v>78</v>
      </c>
      <c r="C66" s="28"/>
      <c r="D66" s="13">
        <v>3906</v>
      </c>
      <c r="E66" s="28"/>
      <c r="F66" s="13">
        <f>V66</f>
        <v>3276</v>
      </c>
      <c r="G66" s="13"/>
      <c r="H66" s="13">
        <f>Z66</f>
        <v>5317</v>
      </c>
      <c r="I66" s="13"/>
      <c r="J66" s="65">
        <v>17707</v>
      </c>
      <c r="K66" s="41"/>
      <c r="L66" s="40">
        <v>0</v>
      </c>
      <c r="M66" s="41"/>
      <c r="N66" s="40">
        <v>0</v>
      </c>
      <c r="O66" s="41"/>
      <c r="P66" s="40">
        <v>0</v>
      </c>
      <c r="Q66" s="65"/>
      <c r="R66" s="72">
        <f>D66</f>
        <v>3906</v>
      </c>
      <c r="S66" s="65"/>
      <c r="T66" s="72">
        <v>4422</v>
      </c>
      <c r="U66" s="65"/>
      <c r="V66" s="72">
        <v>3276</v>
      </c>
      <c r="W66" s="40"/>
      <c r="X66" s="72">
        <v>5160</v>
      </c>
      <c r="Y66" s="65"/>
      <c r="Z66" s="72">
        <v>5317</v>
      </c>
      <c r="AA66" s="72"/>
      <c r="AB66" s="72">
        <v>5339</v>
      </c>
      <c r="AC66" s="72"/>
      <c r="AD66" s="72">
        <v>5025</v>
      </c>
      <c r="AE66" s="72"/>
      <c r="AF66" s="72">
        <v>19472</v>
      </c>
      <c r="AG66" s="72"/>
      <c r="AH66" s="72">
        <v>0</v>
      </c>
      <c r="AI66" s="72"/>
      <c r="AJ66" s="72">
        <v>0</v>
      </c>
      <c r="AK66" s="72"/>
      <c r="AL66" s="65">
        <v>0</v>
      </c>
      <c r="AM66" s="72"/>
      <c r="AN66" s="65">
        <v>0</v>
      </c>
      <c r="AO66" s="65"/>
    </row>
    <row r="67" spans="1:41">
      <c r="B67" s="28" t="s">
        <v>79</v>
      </c>
      <c r="C67" s="28"/>
      <c r="D67" s="13">
        <v>108132</v>
      </c>
      <c r="E67" s="28"/>
      <c r="F67" s="13">
        <f>V67</f>
        <v>125949</v>
      </c>
      <c r="G67" s="13"/>
      <c r="H67" s="13">
        <f>Z67</f>
        <v>120971</v>
      </c>
      <c r="I67" s="13"/>
      <c r="J67" s="65">
        <f t="shared" ref="J67:J69" si="20">AH67</f>
        <v>105744</v>
      </c>
      <c r="K67" s="41"/>
      <c r="L67" s="40">
        <v>75825</v>
      </c>
      <c r="M67" s="41"/>
      <c r="N67" s="40">
        <v>27719</v>
      </c>
      <c r="O67" s="41"/>
      <c r="P67" s="40">
        <v>27926</v>
      </c>
      <c r="Q67" s="65"/>
      <c r="R67" s="72">
        <f t="shared" ref="R67:R75" si="21">D67</f>
        <v>108132</v>
      </c>
      <c r="S67" s="65"/>
      <c r="T67" s="72">
        <v>100755</v>
      </c>
      <c r="U67" s="65"/>
      <c r="V67" s="72">
        <v>125949</v>
      </c>
      <c r="W67" s="40"/>
      <c r="X67" s="72">
        <v>110228</v>
      </c>
      <c r="Y67" s="65"/>
      <c r="Z67" s="72">
        <v>120971</v>
      </c>
      <c r="AA67" s="72"/>
      <c r="AB67" s="72">
        <v>149176</v>
      </c>
      <c r="AC67" s="72"/>
      <c r="AD67" s="72">
        <v>136104</v>
      </c>
      <c r="AE67" s="72"/>
      <c r="AF67" s="72">
        <v>116585</v>
      </c>
      <c r="AG67" s="72"/>
      <c r="AH67" s="72">
        <v>105744</v>
      </c>
      <c r="AI67" s="72"/>
      <c r="AJ67" s="72">
        <v>105114</v>
      </c>
      <c r="AK67" s="72"/>
      <c r="AL67" s="65">
        <v>74196</v>
      </c>
      <c r="AM67" s="72"/>
      <c r="AN67" s="65">
        <v>71609</v>
      </c>
      <c r="AO67" s="65"/>
    </row>
    <row r="68" spans="1:41">
      <c r="B68" s="28" t="s">
        <v>80</v>
      </c>
      <c r="C68" s="28"/>
      <c r="D68" s="13">
        <v>92653</v>
      </c>
      <c r="E68" s="28"/>
      <c r="F68" s="13">
        <f>V68</f>
        <v>65434</v>
      </c>
      <c r="G68" s="13"/>
      <c r="H68" s="13">
        <f>Z68</f>
        <v>148441</v>
      </c>
      <c r="I68" s="13"/>
      <c r="J68" s="65">
        <v>73837</v>
      </c>
      <c r="K68" s="41"/>
      <c r="L68" s="40">
        <v>143979</v>
      </c>
      <c r="M68" s="41"/>
      <c r="N68" s="40">
        <v>68630</v>
      </c>
      <c r="O68" s="41"/>
      <c r="P68" s="40">
        <v>16900</v>
      </c>
      <c r="Q68" s="65"/>
      <c r="R68" s="72">
        <f t="shared" si="21"/>
        <v>92653</v>
      </c>
      <c r="S68" s="65"/>
      <c r="T68" s="72">
        <v>95705</v>
      </c>
      <c r="U68" s="65"/>
      <c r="V68" s="72">
        <v>65434</v>
      </c>
      <c r="W68" s="40"/>
      <c r="X68" s="72">
        <v>107000</v>
      </c>
      <c r="Y68" s="65"/>
      <c r="Z68" s="72">
        <v>148441</v>
      </c>
      <c r="AA68" s="72"/>
      <c r="AB68" s="72">
        <v>140574</v>
      </c>
      <c r="AC68" s="72"/>
      <c r="AD68" s="72">
        <v>141563</v>
      </c>
      <c r="AE68" s="72"/>
      <c r="AF68" s="72">
        <v>102058</v>
      </c>
      <c r="AG68" s="72"/>
      <c r="AH68" s="72">
        <v>91544</v>
      </c>
      <c r="AI68" s="72"/>
      <c r="AJ68" s="72">
        <v>137445</v>
      </c>
      <c r="AK68" s="72"/>
      <c r="AL68" s="65">
        <v>113348</v>
      </c>
      <c r="AM68" s="72"/>
      <c r="AN68" s="65">
        <v>148249</v>
      </c>
      <c r="AO68" s="65"/>
    </row>
    <row r="69" spans="1:41">
      <c r="B69" s="28" t="s">
        <v>81</v>
      </c>
      <c r="C69" s="28"/>
      <c r="D69" s="13">
        <v>0</v>
      </c>
      <c r="E69" s="28"/>
      <c r="F69" s="13">
        <f>V69</f>
        <v>0</v>
      </c>
      <c r="G69" s="13"/>
      <c r="H69" s="13">
        <f>Z69</f>
        <v>245</v>
      </c>
      <c r="I69" s="13"/>
      <c r="J69" s="40">
        <f t="shared" si="20"/>
        <v>0</v>
      </c>
      <c r="K69" s="41"/>
      <c r="L69" s="40">
        <v>0</v>
      </c>
      <c r="M69" s="41"/>
      <c r="N69" s="40">
        <v>0</v>
      </c>
      <c r="O69" s="41"/>
      <c r="P69" s="40">
        <v>0</v>
      </c>
      <c r="Q69" s="65"/>
      <c r="R69" s="72">
        <v>0</v>
      </c>
      <c r="S69" s="65"/>
      <c r="T69" s="72">
        <v>0</v>
      </c>
      <c r="U69" s="65"/>
      <c r="V69" s="72">
        <v>0</v>
      </c>
      <c r="W69" s="40"/>
      <c r="X69" s="72">
        <v>550</v>
      </c>
      <c r="Y69" s="65"/>
      <c r="Z69" s="72">
        <v>245</v>
      </c>
      <c r="AA69" s="72"/>
      <c r="AB69" s="72">
        <v>18887</v>
      </c>
      <c r="AC69" s="72"/>
      <c r="AD69" s="72"/>
      <c r="AE69" s="72"/>
      <c r="AF69" s="72">
        <v>0</v>
      </c>
      <c r="AG69" s="72"/>
      <c r="AH69" s="72">
        <v>0</v>
      </c>
      <c r="AI69" s="72"/>
      <c r="AJ69" s="72">
        <v>0</v>
      </c>
      <c r="AK69" s="72"/>
      <c r="AL69" s="65">
        <v>3134</v>
      </c>
      <c r="AM69" s="72"/>
      <c r="AN69" s="65">
        <v>0</v>
      </c>
    </row>
    <row r="70" spans="1:41" ht="14.25">
      <c r="B70" s="29" t="s">
        <v>82</v>
      </c>
      <c r="C70" s="29"/>
      <c r="D70" s="18">
        <f>SUM(D65:D69)</f>
        <v>458790</v>
      </c>
      <c r="E70" s="29"/>
      <c r="F70" s="18">
        <f>SUM(F65:F69)</f>
        <v>487940</v>
      </c>
      <c r="G70" s="13"/>
      <c r="H70" s="18">
        <f>SUM(H65:H69)</f>
        <v>609057</v>
      </c>
      <c r="I70" s="13"/>
      <c r="J70" s="45">
        <f>SUM(J65:J69)</f>
        <v>466227</v>
      </c>
      <c r="K70" s="42"/>
      <c r="L70" s="45">
        <f>ROUND(SUM(L65:L69),0)</f>
        <v>452080</v>
      </c>
      <c r="M70" s="42"/>
      <c r="N70" s="45">
        <f>ROUND(SUM(N65:N69),0)</f>
        <v>240449</v>
      </c>
      <c r="O70" s="42"/>
      <c r="P70" s="45">
        <f>SUM(P65:P69)</f>
        <v>177718</v>
      </c>
      <c r="Q70" s="71"/>
      <c r="R70" s="18">
        <f>SUM(R65:R69)</f>
        <v>458790</v>
      </c>
      <c r="S70" s="71"/>
      <c r="T70" s="18">
        <f>SUM(T65:T69)</f>
        <v>515283</v>
      </c>
      <c r="U70" s="71"/>
      <c r="V70" s="18">
        <f>SUM(V65:V69)</f>
        <v>487940</v>
      </c>
      <c r="W70" s="42"/>
      <c r="X70" s="18">
        <f>SUM(X65:X69)</f>
        <v>517637</v>
      </c>
      <c r="Y70" s="71"/>
      <c r="Z70" s="18">
        <f>SUM(Z65:Z69)</f>
        <v>609057</v>
      </c>
      <c r="AA70" s="71"/>
      <c r="AB70" s="18">
        <v>617941</v>
      </c>
      <c r="AC70" s="71"/>
      <c r="AD70" s="18">
        <f>SUM(AD65:AD69)</f>
        <v>572061</v>
      </c>
      <c r="AE70" s="71"/>
      <c r="AF70" s="18">
        <f>SUM(AF65:AF69)</f>
        <v>501966</v>
      </c>
      <c r="AG70" s="71"/>
      <c r="AH70" s="18">
        <f>SUM(AH65:AH69)</f>
        <v>466227</v>
      </c>
      <c r="AI70" s="71"/>
      <c r="AJ70" s="18">
        <f t="shared" ref="AJ70" si="22">SUM(AJ65:AJ69)</f>
        <v>438132</v>
      </c>
      <c r="AK70" s="71"/>
      <c r="AL70" s="18">
        <f>ROUND(SUM(AL65:AL69),0)</f>
        <v>346694</v>
      </c>
      <c r="AM70" s="72"/>
      <c r="AN70" s="18">
        <f>ROUND(SUM(AN65:AN69),0)</f>
        <v>344401</v>
      </c>
    </row>
    <row r="71" spans="1:41" s="2" customFormat="1" ht="14.25">
      <c r="A71" s="3"/>
      <c r="B71" s="29"/>
      <c r="C71" s="29"/>
      <c r="D71" s="13"/>
      <c r="E71" s="29"/>
      <c r="F71" s="13"/>
      <c r="G71" s="13"/>
      <c r="H71" s="13"/>
      <c r="I71" s="13"/>
      <c r="J71" s="47"/>
      <c r="K71" s="42"/>
      <c r="L71" s="47"/>
      <c r="M71" s="42"/>
      <c r="N71" s="47"/>
      <c r="O71" s="42"/>
      <c r="P71" s="47"/>
      <c r="Q71" s="73"/>
      <c r="R71" s="71"/>
      <c r="S71" s="73"/>
      <c r="T71" s="71"/>
      <c r="U71" s="73"/>
      <c r="V71" s="71"/>
      <c r="W71" s="47"/>
      <c r="X71" s="71"/>
      <c r="Y71" s="73"/>
      <c r="Z71" s="71"/>
      <c r="AA71" s="72"/>
      <c r="AB71" s="71"/>
      <c r="AC71" s="72"/>
      <c r="AD71" s="71"/>
      <c r="AE71" s="72"/>
      <c r="AF71" s="71"/>
      <c r="AG71" s="72"/>
      <c r="AH71" s="71"/>
      <c r="AI71" s="71"/>
      <c r="AJ71" s="71"/>
      <c r="AK71" s="71"/>
      <c r="AL71" s="73"/>
      <c r="AM71" s="71"/>
      <c r="AN71" s="73"/>
    </row>
    <row r="72" spans="1:41">
      <c r="B72" s="28" t="s">
        <v>83</v>
      </c>
      <c r="C72" s="28"/>
      <c r="D72" s="13">
        <v>4689</v>
      </c>
      <c r="E72" s="28"/>
      <c r="F72" s="13">
        <f>V72</f>
        <v>814</v>
      </c>
      <c r="G72" s="13"/>
      <c r="H72" s="13">
        <f>Z72</f>
        <v>753</v>
      </c>
      <c r="I72" s="13"/>
      <c r="J72" s="40">
        <f>AH72</f>
        <v>727</v>
      </c>
      <c r="K72" s="41"/>
      <c r="L72" s="40">
        <v>2556</v>
      </c>
      <c r="M72" s="41"/>
      <c r="N72" s="40">
        <v>4559</v>
      </c>
      <c r="O72" s="41"/>
      <c r="P72" s="40">
        <v>2906</v>
      </c>
      <c r="Q72" s="65"/>
      <c r="R72" s="72">
        <f t="shared" si="21"/>
        <v>4689</v>
      </c>
      <c r="S72" s="65"/>
      <c r="T72" s="72">
        <v>924</v>
      </c>
      <c r="U72" s="65"/>
      <c r="V72" s="72">
        <v>814</v>
      </c>
      <c r="W72" s="40"/>
      <c r="X72" s="72">
        <v>350</v>
      </c>
      <c r="Y72" s="65"/>
      <c r="Z72" s="72">
        <v>753</v>
      </c>
      <c r="AA72" s="72"/>
      <c r="AB72" s="72">
        <v>0</v>
      </c>
      <c r="AC72" s="72"/>
      <c r="AD72" s="72">
        <v>0</v>
      </c>
      <c r="AE72" s="72"/>
      <c r="AF72" s="72">
        <v>560</v>
      </c>
      <c r="AG72" s="72"/>
      <c r="AH72" s="72">
        <v>727</v>
      </c>
      <c r="AI72" s="72"/>
      <c r="AJ72" s="72">
        <v>2667</v>
      </c>
      <c r="AK72" s="72"/>
      <c r="AL72" s="65">
        <v>2263</v>
      </c>
      <c r="AM72" s="72"/>
      <c r="AN72" s="65">
        <v>2387</v>
      </c>
    </row>
    <row r="73" spans="1:41">
      <c r="B73" s="28" t="s">
        <v>84</v>
      </c>
      <c r="C73" s="28"/>
      <c r="D73" s="13">
        <v>7533</v>
      </c>
      <c r="E73" s="28"/>
      <c r="F73" s="13">
        <f>V73</f>
        <v>1303</v>
      </c>
      <c r="G73" s="13"/>
      <c r="H73" s="13">
        <f>Z73</f>
        <v>3</v>
      </c>
      <c r="I73" s="13"/>
      <c r="J73" s="65">
        <v>5135</v>
      </c>
      <c r="K73" s="41"/>
      <c r="L73" s="40">
        <v>11942</v>
      </c>
      <c r="M73" s="41"/>
      <c r="N73" s="40">
        <v>5682</v>
      </c>
      <c r="O73" s="41"/>
      <c r="P73" s="40">
        <v>0</v>
      </c>
      <c r="Q73" s="65"/>
      <c r="R73" s="72">
        <f t="shared" si="21"/>
        <v>7533</v>
      </c>
      <c r="S73" s="65"/>
      <c r="T73" s="72">
        <v>1583</v>
      </c>
      <c r="U73" s="65"/>
      <c r="V73" s="72">
        <v>1303</v>
      </c>
      <c r="W73" s="40"/>
      <c r="X73" s="72">
        <v>0</v>
      </c>
      <c r="Y73" s="65"/>
      <c r="Z73" s="72">
        <v>3</v>
      </c>
      <c r="AA73" s="72"/>
      <c r="AB73" s="72">
        <v>420</v>
      </c>
      <c r="AC73" s="72"/>
      <c r="AD73" s="72">
        <v>1762</v>
      </c>
      <c r="AE73" s="72"/>
      <c r="AF73" s="72">
        <v>3063</v>
      </c>
      <c r="AG73" s="72"/>
      <c r="AH73" s="72">
        <v>19758</v>
      </c>
      <c r="AI73" s="72"/>
      <c r="AJ73" s="72">
        <v>6993</v>
      </c>
      <c r="AK73" s="72"/>
      <c r="AL73" s="65">
        <v>8652</v>
      </c>
      <c r="AM73" s="72"/>
      <c r="AN73" s="65">
        <v>10917</v>
      </c>
    </row>
    <row r="74" spans="1:41">
      <c r="B74" s="28" t="s">
        <v>85</v>
      </c>
      <c r="C74" s="28"/>
      <c r="D74" s="13">
        <v>1434</v>
      </c>
      <c r="E74" s="28"/>
      <c r="F74" s="13">
        <f>V74</f>
        <v>1103</v>
      </c>
      <c r="G74" s="13"/>
      <c r="H74" s="13">
        <f>Z74</f>
        <v>1424</v>
      </c>
      <c r="I74" s="13"/>
      <c r="J74" s="65">
        <v>14623</v>
      </c>
      <c r="K74" s="41"/>
      <c r="L74" s="40">
        <v>0</v>
      </c>
      <c r="M74" s="41"/>
      <c r="N74" s="40">
        <v>0</v>
      </c>
      <c r="O74" s="41"/>
      <c r="P74" s="40">
        <v>0</v>
      </c>
      <c r="Q74" s="65"/>
      <c r="R74" s="72">
        <f t="shared" si="21"/>
        <v>1434</v>
      </c>
      <c r="S74" s="65"/>
      <c r="T74" s="72">
        <v>2066</v>
      </c>
      <c r="U74" s="65"/>
      <c r="V74" s="72">
        <v>1103</v>
      </c>
      <c r="W74" s="40"/>
      <c r="X74" s="72">
        <v>1574</v>
      </c>
      <c r="Y74" s="65"/>
      <c r="Z74" s="72">
        <v>1424</v>
      </c>
      <c r="AA74" s="72"/>
      <c r="AB74" s="72">
        <v>1695</v>
      </c>
      <c r="AC74" s="72"/>
      <c r="AD74" s="72">
        <v>1980</v>
      </c>
      <c r="AE74" s="72"/>
      <c r="AF74" s="72">
        <v>12179</v>
      </c>
      <c r="AG74" s="72"/>
      <c r="AH74" s="72">
        <v>0</v>
      </c>
      <c r="AI74" s="72"/>
      <c r="AJ74" s="72">
        <v>0</v>
      </c>
      <c r="AK74" s="72"/>
      <c r="AL74" s="65">
        <v>0</v>
      </c>
      <c r="AM74" s="72"/>
      <c r="AN74" s="65">
        <v>0</v>
      </c>
    </row>
    <row r="75" spans="1:41">
      <c r="B75" s="28" t="s">
        <v>86</v>
      </c>
      <c r="C75" s="28"/>
      <c r="D75" s="13">
        <v>54212</v>
      </c>
      <c r="E75" s="28"/>
      <c r="F75" s="13">
        <f>V75</f>
        <v>66880</v>
      </c>
      <c r="G75" s="13"/>
      <c r="H75" s="13">
        <f>Z75</f>
        <v>50703</v>
      </c>
      <c r="I75" s="13"/>
      <c r="J75" s="40">
        <f t="shared" ref="J75" si="23">AH75</f>
        <v>41014</v>
      </c>
      <c r="K75" s="41"/>
      <c r="L75" s="40">
        <v>22766</v>
      </c>
      <c r="M75" s="41"/>
      <c r="N75" s="40">
        <v>14493</v>
      </c>
      <c r="O75" s="41"/>
      <c r="P75" s="40">
        <v>497</v>
      </c>
      <c r="Q75" s="65"/>
      <c r="R75" s="72">
        <f t="shared" si="21"/>
        <v>54212</v>
      </c>
      <c r="S75" s="65"/>
      <c r="T75" s="72">
        <v>66601</v>
      </c>
      <c r="U75" s="65"/>
      <c r="V75" s="72">
        <v>66880</v>
      </c>
      <c r="W75" s="40"/>
      <c r="X75" s="72">
        <v>50464</v>
      </c>
      <c r="Y75" s="65"/>
      <c r="Z75" s="72">
        <v>50703</v>
      </c>
      <c r="AA75" s="72"/>
      <c r="AB75" s="72">
        <v>48996</v>
      </c>
      <c r="AC75" s="72"/>
      <c r="AD75" s="72">
        <v>44786</v>
      </c>
      <c r="AE75" s="72"/>
      <c r="AF75" s="72">
        <v>37631</v>
      </c>
      <c r="AG75" s="72"/>
      <c r="AH75" s="72">
        <v>41014</v>
      </c>
      <c r="AI75" s="72"/>
      <c r="AJ75" s="72">
        <v>22239</v>
      </c>
      <c r="AK75" s="72"/>
      <c r="AL75" s="65">
        <v>20244</v>
      </c>
      <c r="AM75" s="72"/>
      <c r="AN75" s="65">
        <v>18900</v>
      </c>
    </row>
    <row r="76" spans="1:41" ht="14.25">
      <c r="B76" s="29" t="s">
        <v>87</v>
      </c>
      <c r="C76" s="29"/>
      <c r="D76" s="18">
        <f>SUM(D72:D75)</f>
        <v>67868</v>
      </c>
      <c r="E76" s="29"/>
      <c r="F76" s="18">
        <f>SUM(F72:F75)</f>
        <v>70100</v>
      </c>
      <c r="G76" s="13"/>
      <c r="H76" s="18">
        <f>SUM(H72:H75)</f>
        <v>52883</v>
      </c>
      <c r="I76" s="13"/>
      <c r="J76" s="45">
        <f>SUM(J72:J75)</f>
        <v>61499</v>
      </c>
      <c r="K76" s="42"/>
      <c r="L76" s="45">
        <f>ROUND(SUM(L72:L75),0)</f>
        <v>37264</v>
      </c>
      <c r="M76" s="42"/>
      <c r="N76" s="45">
        <f>ROUND(SUM(N72:N75),0)</f>
        <v>24734</v>
      </c>
      <c r="O76" s="42"/>
      <c r="P76" s="45">
        <f>SUM(P72:P75)</f>
        <v>3403</v>
      </c>
      <c r="Q76" s="71"/>
      <c r="R76" s="18">
        <f>SUM(R72:R75)</f>
        <v>67868</v>
      </c>
      <c r="S76" s="71"/>
      <c r="T76" s="18">
        <f>SUM(T72:T75)</f>
        <v>71174</v>
      </c>
      <c r="U76" s="71"/>
      <c r="V76" s="18">
        <f>SUM(V72:V75)</f>
        <v>70100</v>
      </c>
      <c r="W76" s="42"/>
      <c r="X76" s="18">
        <f>SUM(X72:X75)</f>
        <v>52388</v>
      </c>
      <c r="Y76" s="71"/>
      <c r="Z76" s="18">
        <f>SUM(Z72:Z75)</f>
        <v>52883</v>
      </c>
      <c r="AA76" s="72"/>
      <c r="AB76" s="18">
        <v>51111</v>
      </c>
      <c r="AC76" s="72"/>
      <c r="AD76" s="18">
        <f>SUM(AD72:AD75)</f>
        <v>48528</v>
      </c>
      <c r="AE76" s="72"/>
      <c r="AF76" s="18">
        <f>SUM(AF72:AF75)</f>
        <v>53433</v>
      </c>
      <c r="AG76" s="72"/>
      <c r="AH76" s="18">
        <f>SUM(AH72:AH75)</f>
        <v>61499</v>
      </c>
      <c r="AI76" s="71"/>
      <c r="AJ76" s="18">
        <f>SUM(AJ72:AJ75)</f>
        <v>31899</v>
      </c>
      <c r="AK76" s="71"/>
      <c r="AL76" s="18">
        <f>ROUND(SUM(AL72:AL75),0)</f>
        <v>31159</v>
      </c>
      <c r="AM76" s="71"/>
      <c r="AN76" s="18">
        <f>ROUND(SUM(AN72:AN75),0)</f>
        <v>32204</v>
      </c>
    </row>
    <row r="77" spans="1:41" ht="14.25">
      <c r="B77" s="28"/>
      <c r="C77" s="28"/>
      <c r="D77" s="13"/>
      <c r="E77" s="28"/>
      <c r="F77" s="13"/>
      <c r="G77" s="13"/>
      <c r="H77" s="13"/>
      <c r="I77" s="13"/>
      <c r="J77" s="95"/>
      <c r="K77" s="67"/>
      <c r="L77" s="95"/>
      <c r="M77" s="67"/>
      <c r="N77" s="95"/>
      <c r="O77" s="67"/>
      <c r="P77" s="95"/>
      <c r="Q77" s="85"/>
      <c r="R77" s="76"/>
      <c r="S77" s="85"/>
      <c r="T77" s="76"/>
      <c r="U77" s="85"/>
      <c r="V77" s="76"/>
      <c r="W77" s="95"/>
      <c r="X77" s="76"/>
      <c r="Y77" s="85"/>
      <c r="Z77" s="76"/>
      <c r="AA77" s="72"/>
      <c r="AB77" s="76"/>
      <c r="AC77" s="72"/>
      <c r="AD77" s="76"/>
      <c r="AE77" s="72"/>
      <c r="AF77" s="76"/>
      <c r="AG77" s="72"/>
      <c r="AH77" s="76"/>
      <c r="AI77" s="76"/>
      <c r="AJ77" s="76"/>
      <c r="AK77" s="76"/>
      <c r="AL77" s="85"/>
      <c r="AM77" s="76"/>
      <c r="AN77" s="85"/>
    </row>
    <row r="78" spans="1:41" ht="14.25">
      <c r="B78" s="14" t="s">
        <v>88</v>
      </c>
      <c r="C78" s="14"/>
      <c r="D78" s="31">
        <f>D70+D76</f>
        <v>526658</v>
      </c>
      <c r="E78" s="14"/>
      <c r="F78" s="31">
        <f>F70+F76</f>
        <v>558040</v>
      </c>
      <c r="G78" s="13"/>
      <c r="H78" s="31">
        <f>H70+H76</f>
        <v>661940</v>
      </c>
      <c r="I78" s="13"/>
      <c r="J78" s="66">
        <f>J70+J76</f>
        <v>527726</v>
      </c>
      <c r="K78" s="67"/>
      <c r="L78" s="66">
        <f>ROUND(L70+L76,0)</f>
        <v>489344</v>
      </c>
      <c r="M78" s="67"/>
      <c r="N78" s="66">
        <f>ROUND(N70+N76,0)</f>
        <v>265183</v>
      </c>
      <c r="O78" s="67"/>
      <c r="P78" s="66">
        <f>P70+P76</f>
        <v>181121</v>
      </c>
      <c r="Q78" s="76"/>
      <c r="R78" s="31">
        <f>R70+R76</f>
        <v>526658</v>
      </c>
      <c r="S78" s="76"/>
      <c r="T78" s="31">
        <f>T70+T76</f>
        <v>586457</v>
      </c>
      <c r="U78" s="76"/>
      <c r="V78" s="31">
        <f>V70+V76</f>
        <v>558040</v>
      </c>
      <c r="W78" s="67"/>
      <c r="X78" s="31">
        <f>X70+X76</f>
        <v>570025</v>
      </c>
      <c r="Y78" s="76"/>
      <c r="Z78" s="31">
        <f t="shared" ref="Z78" si="24">Z70+Z76</f>
        <v>661940</v>
      </c>
      <c r="AA78" s="75"/>
      <c r="AB78" s="31">
        <v>669052</v>
      </c>
      <c r="AC78" s="75"/>
      <c r="AD78" s="31">
        <f t="shared" ref="AD78" si="25">AD70+AD76</f>
        <v>620589</v>
      </c>
      <c r="AE78" s="75"/>
      <c r="AF78" s="31">
        <f t="shared" ref="AF78:AH78" si="26">AF70+AF76</f>
        <v>555399</v>
      </c>
      <c r="AG78" s="75"/>
      <c r="AH78" s="31">
        <f t="shared" si="26"/>
        <v>527726</v>
      </c>
      <c r="AI78" s="75"/>
      <c r="AJ78" s="31">
        <f t="shared" ref="AJ78" si="27">AJ70+AJ76</f>
        <v>470031</v>
      </c>
      <c r="AK78" s="75"/>
      <c r="AL78" s="31">
        <f>ROUND(AL70+AL76,0)</f>
        <v>377853</v>
      </c>
      <c r="AM78" s="75"/>
      <c r="AN78" s="31">
        <f>ROUND(AN70+AN76,0)</f>
        <v>376605</v>
      </c>
    </row>
    <row r="79" spans="1:41">
      <c r="B79" s="32"/>
      <c r="C79" s="32"/>
      <c r="D79" s="13"/>
      <c r="E79" s="32"/>
      <c r="F79" s="13"/>
      <c r="G79" s="13"/>
      <c r="H79" s="13"/>
      <c r="I79" s="13"/>
      <c r="J79" s="40"/>
      <c r="K79" s="41"/>
      <c r="L79" s="40"/>
      <c r="M79" s="41"/>
      <c r="N79" s="40"/>
      <c r="O79" s="41"/>
      <c r="P79" s="40"/>
      <c r="Q79" s="65"/>
      <c r="R79" s="72"/>
      <c r="S79" s="65"/>
      <c r="T79" s="72"/>
      <c r="U79" s="65"/>
      <c r="V79" s="72"/>
      <c r="W79" s="40"/>
      <c r="X79" s="72"/>
      <c r="Y79" s="65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48"/>
      <c r="AM79" s="49"/>
      <c r="AN79" s="48"/>
    </row>
    <row r="80" spans="1:41" ht="14.25">
      <c r="B80" s="88" t="s">
        <v>89</v>
      </c>
      <c r="C80" s="88"/>
      <c r="D80" s="89">
        <v>0</v>
      </c>
      <c r="E80" s="88"/>
      <c r="F80" s="89">
        <f>AD80</f>
        <v>0</v>
      </c>
      <c r="G80" s="13"/>
      <c r="H80" s="89">
        <f>AF80</f>
        <v>0</v>
      </c>
      <c r="I80" s="13"/>
      <c r="J80" s="96">
        <f>AH80</f>
        <v>0</v>
      </c>
      <c r="K80" s="41"/>
      <c r="L80" s="97">
        <v>1031001</v>
      </c>
      <c r="M80" s="42"/>
      <c r="N80" s="97">
        <v>1031001</v>
      </c>
      <c r="O80" s="42"/>
      <c r="P80" s="97">
        <v>1031001</v>
      </c>
      <c r="Q80" s="71"/>
      <c r="R80" s="101">
        <v>0</v>
      </c>
      <c r="S80" s="71"/>
      <c r="T80" s="101">
        <v>0</v>
      </c>
      <c r="U80" s="71"/>
      <c r="V80" s="101">
        <v>0</v>
      </c>
      <c r="W80" s="42"/>
      <c r="X80" s="101">
        <v>0</v>
      </c>
      <c r="Y80" s="71"/>
      <c r="Z80" s="101">
        <v>0</v>
      </c>
      <c r="AA80" s="72"/>
      <c r="AB80" s="101">
        <v>0</v>
      </c>
      <c r="AC80" s="72"/>
      <c r="AD80" s="101">
        <v>0</v>
      </c>
      <c r="AE80" s="72"/>
      <c r="AF80" s="101">
        <v>0</v>
      </c>
      <c r="AG80" s="72"/>
      <c r="AH80" s="101">
        <v>0</v>
      </c>
      <c r="AI80" s="72"/>
      <c r="AJ80" s="101">
        <v>0</v>
      </c>
      <c r="AK80" s="72"/>
      <c r="AL80" s="89">
        <v>1031001</v>
      </c>
      <c r="AM80" s="49"/>
      <c r="AN80" s="89">
        <v>1031001</v>
      </c>
    </row>
    <row r="81" spans="2:40">
      <c r="B81" s="32"/>
      <c r="C81" s="32"/>
      <c r="D81" s="13"/>
      <c r="E81" s="32"/>
      <c r="F81" s="13"/>
      <c r="G81" s="13"/>
      <c r="H81" s="13"/>
      <c r="I81" s="13"/>
      <c r="J81" s="40"/>
      <c r="K81" s="41"/>
      <c r="L81" s="40"/>
      <c r="M81" s="41"/>
      <c r="N81" s="40"/>
      <c r="O81" s="41"/>
      <c r="P81" s="40"/>
      <c r="Q81" s="65"/>
      <c r="R81" s="72"/>
      <c r="S81" s="65"/>
      <c r="T81" s="72"/>
      <c r="U81" s="65"/>
      <c r="V81" s="72"/>
      <c r="W81" s="40"/>
      <c r="X81" s="72"/>
      <c r="Y81" s="65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48"/>
      <c r="AM81" s="49"/>
      <c r="AN81" s="65"/>
    </row>
    <row r="82" spans="2:40" ht="14.25">
      <c r="B82" s="14" t="s">
        <v>90</v>
      </c>
      <c r="C82" s="14"/>
      <c r="D82" s="13"/>
      <c r="E82" s="14"/>
      <c r="F82" s="13"/>
      <c r="G82" s="13"/>
      <c r="H82" s="13"/>
      <c r="I82" s="13"/>
      <c r="J82" s="40"/>
      <c r="K82" s="41"/>
      <c r="L82" s="40"/>
      <c r="M82" s="41"/>
      <c r="N82" s="40"/>
      <c r="O82" s="41"/>
      <c r="P82" s="40"/>
      <c r="Q82" s="65"/>
      <c r="R82" s="72"/>
      <c r="S82" s="65"/>
      <c r="T82" s="72"/>
      <c r="U82" s="65"/>
      <c r="V82" s="72"/>
      <c r="W82" s="40"/>
      <c r="X82" s="72"/>
      <c r="Y82" s="65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48"/>
      <c r="AM82" s="49"/>
      <c r="AN82" s="65"/>
    </row>
    <row r="83" spans="2:40">
      <c r="B83" s="12" t="s">
        <v>91</v>
      </c>
      <c r="C83" s="12"/>
      <c r="D83" s="13">
        <v>43</v>
      </c>
      <c r="E83" s="12"/>
      <c r="F83" s="13">
        <f>V83</f>
        <v>43</v>
      </c>
      <c r="G83" s="13"/>
      <c r="H83" s="13">
        <f>Z83</f>
        <v>37</v>
      </c>
      <c r="I83" s="13"/>
      <c r="J83" s="40">
        <f>AH83</f>
        <v>36</v>
      </c>
      <c r="K83" s="41"/>
      <c r="L83" s="40">
        <v>17</v>
      </c>
      <c r="M83" s="41"/>
      <c r="N83" s="40">
        <v>17</v>
      </c>
      <c r="O83" s="41"/>
      <c r="P83" s="40">
        <v>17</v>
      </c>
      <c r="Q83" s="65"/>
      <c r="R83" s="72">
        <f t="shared" ref="R83:R88" si="28">D83</f>
        <v>43</v>
      </c>
      <c r="S83" s="65"/>
      <c r="T83" s="72">
        <v>43</v>
      </c>
      <c r="U83" s="65"/>
      <c r="V83" s="72">
        <v>43</v>
      </c>
      <c r="W83" s="40"/>
      <c r="X83" s="72">
        <v>37</v>
      </c>
      <c r="Y83" s="65"/>
      <c r="Z83" s="72">
        <v>37</v>
      </c>
      <c r="AA83" s="72"/>
      <c r="AB83" s="72">
        <v>36</v>
      </c>
      <c r="AC83" s="72"/>
      <c r="AD83" s="72">
        <v>36</v>
      </c>
      <c r="AE83" s="72"/>
      <c r="AF83" s="72">
        <v>36</v>
      </c>
      <c r="AG83" s="72"/>
      <c r="AH83" s="72">
        <v>36</v>
      </c>
      <c r="AI83" s="72"/>
      <c r="AJ83" s="72">
        <v>36</v>
      </c>
      <c r="AK83" s="72"/>
      <c r="AL83" s="48">
        <v>17</v>
      </c>
      <c r="AM83" s="49"/>
      <c r="AN83" s="65">
        <v>17</v>
      </c>
    </row>
    <row r="84" spans="2:40">
      <c r="B84" s="90" t="s">
        <v>92</v>
      </c>
      <c r="C84" s="90"/>
      <c r="D84" s="13">
        <v>1885142</v>
      </c>
      <c r="E84" s="90"/>
      <c r="F84" s="13">
        <f>V84</f>
        <v>1885637</v>
      </c>
      <c r="H84" s="13">
        <f>Z84</f>
        <v>1855897</v>
      </c>
      <c r="J84" s="4">
        <f t="shared" ref="J84:J86" si="29">AH84</f>
        <v>1779923</v>
      </c>
      <c r="L84" s="4">
        <v>434151</v>
      </c>
      <c r="N84" s="4">
        <v>369352</v>
      </c>
      <c r="P84" s="4">
        <v>251035</v>
      </c>
      <c r="R84" s="72">
        <f t="shared" si="28"/>
        <v>1885142</v>
      </c>
      <c r="T84" s="102">
        <v>1889490</v>
      </c>
      <c r="V84" s="102">
        <v>1885637</v>
      </c>
      <c r="X84" s="102">
        <v>1868564</v>
      </c>
      <c r="Z84" s="102">
        <v>1855897</v>
      </c>
      <c r="AB84" s="102">
        <v>1842521</v>
      </c>
      <c r="AD84" s="4">
        <v>1830458</v>
      </c>
      <c r="AF84" s="4">
        <v>1785838</v>
      </c>
      <c r="AH84" s="4">
        <v>1779923</v>
      </c>
      <c r="AJ84" s="4">
        <v>1773925</v>
      </c>
      <c r="AL84" s="48">
        <v>436731</v>
      </c>
      <c r="AN84" s="65">
        <v>435441</v>
      </c>
    </row>
    <row r="85" spans="2:40">
      <c r="B85" s="12" t="s">
        <v>93</v>
      </c>
      <c r="C85" s="12"/>
      <c r="D85" s="13">
        <v>-1376530</v>
      </c>
      <c r="E85" s="12"/>
      <c r="F85" s="13">
        <f>V85</f>
        <v>-1379864</v>
      </c>
      <c r="H85" s="13">
        <f>Z85</f>
        <v>-1366734</v>
      </c>
      <c r="J85" s="4">
        <f t="shared" si="29"/>
        <v>-1208827</v>
      </c>
      <c r="L85" s="4">
        <v>-1212257</v>
      </c>
      <c r="N85" s="4">
        <v>-1200492</v>
      </c>
      <c r="P85" s="4">
        <v>-1157878</v>
      </c>
      <c r="R85" s="72">
        <f t="shared" si="28"/>
        <v>-1376530</v>
      </c>
      <c r="T85" s="4">
        <v>-1389512</v>
      </c>
      <c r="V85" s="4">
        <v>-1379864</v>
      </c>
      <c r="X85" s="4">
        <v>-1391687</v>
      </c>
      <c r="Z85" s="4">
        <v>-1366734</v>
      </c>
      <c r="AB85" s="4">
        <v>-1295382</v>
      </c>
      <c r="AD85" s="4">
        <v>-1320304</v>
      </c>
      <c r="AF85" s="4">
        <v>-1289354</v>
      </c>
      <c r="AH85" s="4">
        <v>-1208827</v>
      </c>
      <c r="AJ85" s="4">
        <v>-1220805</v>
      </c>
      <c r="AL85" s="48">
        <v>-1211200</v>
      </c>
      <c r="AN85" s="65">
        <v>-1231860</v>
      </c>
    </row>
    <row r="86" spans="2:40">
      <c r="B86" s="12" t="s">
        <v>94</v>
      </c>
      <c r="C86" s="12"/>
      <c r="D86" s="13">
        <v>-2466</v>
      </c>
      <c r="E86" s="12"/>
      <c r="F86" s="13">
        <f>V86</f>
        <v>-4654</v>
      </c>
      <c r="H86" s="13">
        <f>Z86</f>
        <v>-18259</v>
      </c>
      <c r="J86" s="98">
        <f t="shared" si="29"/>
        <v>-14843</v>
      </c>
      <c r="L86" s="98">
        <v>-1231</v>
      </c>
      <c r="N86" s="98">
        <v>0</v>
      </c>
      <c r="P86" s="98">
        <v>0</v>
      </c>
      <c r="R86" s="72">
        <f t="shared" si="28"/>
        <v>-2466</v>
      </c>
      <c r="T86" s="4">
        <v>-1099</v>
      </c>
      <c r="V86" s="4">
        <v>-4654</v>
      </c>
      <c r="X86" s="4">
        <v>-12964</v>
      </c>
      <c r="Z86" s="98">
        <v>-18259</v>
      </c>
      <c r="AB86" s="98">
        <v>-16931</v>
      </c>
      <c r="AD86" s="98">
        <v>-16623</v>
      </c>
      <c r="AF86" s="98">
        <v>-14464</v>
      </c>
      <c r="AH86" s="98">
        <v>-14843</v>
      </c>
      <c r="AJ86" s="98">
        <v>-8513</v>
      </c>
      <c r="AL86" s="98">
        <v>-520</v>
      </c>
      <c r="AN86" s="15">
        <v>-583</v>
      </c>
    </row>
    <row r="87" spans="2:40" ht="14.25">
      <c r="B87" s="17" t="s">
        <v>95</v>
      </c>
      <c r="C87" s="17"/>
      <c r="D87" s="91">
        <f>ROUND(SUM(D83:D86),0)</f>
        <v>506189</v>
      </c>
      <c r="E87" s="17"/>
      <c r="F87" s="91">
        <f>ROUND(SUM(F83:F86),0)</f>
        <v>501162</v>
      </c>
      <c r="H87" s="91">
        <f>ROUND(SUM(H83:H86),0)</f>
        <v>470941</v>
      </c>
      <c r="J87" s="99">
        <f>SUM(J83:J86)</f>
        <v>556289</v>
      </c>
      <c r="K87" s="99"/>
      <c r="L87" s="99">
        <f>ROUND(SUM(L83:L86),0)</f>
        <v>-779320</v>
      </c>
      <c r="M87" s="99"/>
      <c r="N87" s="99">
        <f t="shared" ref="N87:P87" si="30">ROUND(SUM(N83:N86),0)</f>
        <v>-831123</v>
      </c>
      <c r="O87" s="99"/>
      <c r="P87" s="99">
        <f t="shared" si="30"/>
        <v>-906826</v>
      </c>
      <c r="Q87" s="99"/>
      <c r="R87" s="91">
        <f>ROUND(SUM(R83:R86),0)</f>
        <v>506189</v>
      </c>
      <c r="S87" s="99"/>
      <c r="T87" s="91">
        <f>ROUND(SUM(T83:T86),0)</f>
        <v>498922</v>
      </c>
      <c r="U87" s="99"/>
      <c r="V87" s="91">
        <f>ROUND(SUM(V83:V86),0)</f>
        <v>501162</v>
      </c>
      <c r="W87" s="99"/>
      <c r="X87" s="91">
        <f>ROUND(SUM(X83:X86),0)</f>
        <v>463950</v>
      </c>
      <c r="Y87" s="99"/>
      <c r="Z87" s="99">
        <f>ROUND(SUM(Z83:Z86),0)</f>
        <v>470941</v>
      </c>
      <c r="AB87" s="99">
        <v>530244</v>
      </c>
      <c r="AD87" s="99">
        <f>ROUND(SUM(AD83:AD86),0)</f>
        <v>493567</v>
      </c>
      <c r="AF87" s="99">
        <f>ROUND(SUM(AF83:AF86),0)</f>
        <v>482056</v>
      </c>
      <c r="AH87" s="99">
        <f>ROUND(SUM(AH83:AH86),0)</f>
        <v>556289</v>
      </c>
      <c r="AJ87" s="99">
        <f>ROUND(SUM(AJ83:AJ86),0)</f>
        <v>544643</v>
      </c>
      <c r="AL87" s="99">
        <f>ROUND(SUM(AL83:AL86),0)</f>
        <v>-774972</v>
      </c>
      <c r="AN87" s="99">
        <f>ROUND(SUM(AN83:AN86),0)</f>
        <v>-796985</v>
      </c>
    </row>
    <row r="88" spans="2:40">
      <c r="B88" s="12" t="s">
        <v>96</v>
      </c>
      <c r="C88" s="12"/>
      <c r="D88" s="4">
        <v>-911</v>
      </c>
      <c r="E88" s="12"/>
      <c r="F88" s="4">
        <f>ROUND(V88,0)</f>
        <v>-3585</v>
      </c>
      <c r="H88" s="4">
        <f>ROUND(Z88,0)</f>
        <v>12494</v>
      </c>
      <c r="J88" s="4">
        <f>AH88</f>
        <v>46542</v>
      </c>
      <c r="L88" s="4">
        <v>2871</v>
      </c>
      <c r="N88" s="4">
        <v>4555</v>
      </c>
      <c r="P88" s="4">
        <v>0</v>
      </c>
      <c r="R88" s="72">
        <f t="shared" si="28"/>
        <v>-911</v>
      </c>
      <c r="T88" s="4">
        <v>373</v>
      </c>
      <c r="V88" s="4">
        <v>-3585</v>
      </c>
      <c r="X88" s="4">
        <v>14176</v>
      </c>
      <c r="Z88" s="4">
        <v>12494</v>
      </c>
      <c r="AB88" s="4">
        <v>31880</v>
      </c>
      <c r="AD88" s="4">
        <v>37736</v>
      </c>
      <c r="AF88" s="4">
        <v>41238</v>
      </c>
      <c r="AH88" s="4">
        <v>46542</v>
      </c>
      <c r="AJ88" s="4">
        <v>6506.3396083893704</v>
      </c>
      <c r="AL88" s="4">
        <v>-85</v>
      </c>
      <c r="AN88" s="4">
        <v>895</v>
      </c>
    </row>
    <row r="89" spans="2:40" s="2" customFormat="1" ht="14.25">
      <c r="B89" s="17" t="s">
        <v>97</v>
      </c>
      <c r="C89" s="17"/>
      <c r="D89" s="92">
        <f>D87+D88</f>
        <v>505278</v>
      </c>
      <c r="E89" s="17"/>
      <c r="F89" s="92">
        <f>F87+F88</f>
        <v>497577</v>
      </c>
      <c r="H89" s="92">
        <f>H87+H88</f>
        <v>483435</v>
      </c>
      <c r="J89" s="92">
        <f>J87+J88</f>
        <v>602831</v>
      </c>
      <c r="K89" s="99"/>
      <c r="L89" s="92">
        <f>ROUND(L87+L88,0)</f>
        <v>-776449</v>
      </c>
      <c r="M89" s="99"/>
      <c r="N89" s="92">
        <f t="shared" ref="N89:P89" si="31">ROUND(N87+N88,0)</f>
        <v>-826568</v>
      </c>
      <c r="O89" s="99"/>
      <c r="P89" s="92">
        <f t="shared" si="31"/>
        <v>-906826</v>
      </c>
      <c r="Q89" s="99"/>
      <c r="R89" s="92">
        <f>ROUND(R87+R88,0)</f>
        <v>505278</v>
      </c>
      <c r="S89" s="99"/>
      <c r="T89" s="92">
        <f>ROUND(T87+T88,0)</f>
        <v>499295</v>
      </c>
      <c r="U89" s="99"/>
      <c r="V89" s="92">
        <f>ROUND(V87+V88,0)</f>
        <v>497577</v>
      </c>
      <c r="W89" s="99"/>
      <c r="X89" s="92">
        <f>ROUND(X87+X88,0)</f>
        <v>478126</v>
      </c>
      <c r="Y89" s="99"/>
      <c r="Z89" s="92">
        <f>ROUND(Z87+Z88,0)</f>
        <v>483435</v>
      </c>
      <c r="AA89" s="99"/>
      <c r="AB89" s="92">
        <v>562124</v>
      </c>
      <c r="AC89" s="99"/>
      <c r="AD89" s="92">
        <f>ROUND(AD87+AD88,0)</f>
        <v>531303</v>
      </c>
      <c r="AE89" s="99"/>
      <c r="AF89" s="92">
        <f>ROUND(AF87+AF88,0)</f>
        <v>523294</v>
      </c>
      <c r="AG89" s="99"/>
      <c r="AH89" s="92">
        <f>ROUND(AH87+AH88,0)</f>
        <v>602831</v>
      </c>
      <c r="AI89" s="99"/>
      <c r="AJ89" s="92">
        <f>ROUND(AJ87+AJ88,0)</f>
        <v>551149</v>
      </c>
      <c r="AK89" s="99"/>
      <c r="AL89" s="92">
        <f>ROUND(AL87+AL88,0)</f>
        <v>-775057</v>
      </c>
      <c r="AM89" s="99"/>
      <c r="AN89" s="92">
        <f>ROUND(AN87+AN88,0)</f>
        <v>-796090</v>
      </c>
    </row>
    <row r="90" spans="2:40" ht="14.25">
      <c r="B90" s="17"/>
      <c r="C90" s="17"/>
      <c r="E90" s="17"/>
    </row>
    <row r="91" spans="2:40" ht="14.25">
      <c r="B91" s="17" t="s">
        <v>98</v>
      </c>
      <c r="C91" s="17"/>
      <c r="D91" s="93">
        <f>D78+D80+D89</f>
        <v>1031936</v>
      </c>
      <c r="E91" s="17"/>
      <c r="F91" s="93">
        <f>F78+F80+F89</f>
        <v>1055617</v>
      </c>
      <c r="H91" s="93">
        <f>H78+H80+H89</f>
        <v>1145375</v>
      </c>
      <c r="J91" s="93">
        <f>J78+J80+J89</f>
        <v>1130557</v>
      </c>
      <c r="K91" s="99"/>
      <c r="L91" s="93">
        <f>ROUND(L78+L80+L89,0)</f>
        <v>743896</v>
      </c>
      <c r="M91" s="99"/>
      <c r="N91" s="93">
        <f t="shared" ref="N91:P91" si="32">ROUND(N78+N80+N89,0)</f>
        <v>469616</v>
      </c>
      <c r="O91" s="99"/>
      <c r="P91" s="93">
        <f t="shared" si="32"/>
        <v>305296</v>
      </c>
      <c r="Q91" s="99"/>
      <c r="R91" s="93">
        <f>ROUND(R78+R80+R89,0)</f>
        <v>1031936</v>
      </c>
      <c r="S91" s="99"/>
      <c r="T91" s="93">
        <f>ROUND(T78+T80+T89,0)</f>
        <v>1085752</v>
      </c>
      <c r="U91" s="99"/>
      <c r="V91" s="93">
        <f>ROUND(V78+V80+V89,0)</f>
        <v>1055617</v>
      </c>
      <c r="W91" s="99"/>
      <c r="X91" s="93">
        <f>ROUND(X78+X80+X89,0)</f>
        <v>1048151</v>
      </c>
      <c r="Y91" s="99"/>
      <c r="Z91" s="93">
        <f>ROUND(Z78+Z80+Z89,0)</f>
        <v>1145375</v>
      </c>
      <c r="AB91" s="93">
        <v>1231176</v>
      </c>
      <c r="AD91" s="93">
        <f>ROUND(AD78+AD80+AD89,0)</f>
        <v>1151892</v>
      </c>
      <c r="AF91" s="93">
        <f>ROUND(AF78+AF80+AF89,0)</f>
        <v>1078693</v>
      </c>
      <c r="AH91" s="93">
        <f>ROUND(AH78+AH80+AH89,0)</f>
        <v>1130557</v>
      </c>
      <c r="AJ91" s="93">
        <f>ROUND(AJ78+AJ80+AJ89,0)</f>
        <v>1021180</v>
      </c>
      <c r="AL91" s="93">
        <f>ROUND(AL78+AL80+AL89,0)</f>
        <v>633797</v>
      </c>
      <c r="AN91" s="93">
        <f>ROUND(AN78+AN80+AN89,0)</f>
        <v>611516</v>
      </c>
    </row>
    <row r="92" spans="2:40">
      <c r="D92" s="4" t="b">
        <f>ROUND(D91,0)=ROUND(D61,0)</f>
        <v>1</v>
      </c>
      <c r="F92" s="4" t="b">
        <f t="shared" ref="F92:J92" si="33">ROUND(F91,0)=ROUND(F61,0)</f>
        <v>1</v>
      </c>
      <c r="H92" s="4" t="b">
        <f t="shared" si="33"/>
        <v>1</v>
      </c>
      <c r="J92" s="4" t="b">
        <f t="shared" si="33"/>
        <v>1</v>
      </c>
      <c r="L92" s="4" t="b">
        <f t="shared" ref="L92:P92" si="34">ROUND(L91,0)=ROUND(L61,0)</f>
        <v>1</v>
      </c>
      <c r="N92" s="4" t="b">
        <f t="shared" si="34"/>
        <v>1</v>
      </c>
      <c r="P92" s="4" t="b">
        <f t="shared" si="34"/>
        <v>1</v>
      </c>
      <c r="R92" s="4" t="b">
        <f>ROUND(R91,0)=ROUND(R61,0)</f>
        <v>1</v>
      </c>
      <c r="T92" s="4" t="b">
        <v>1</v>
      </c>
      <c r="V92" s="4" t="b">
        <f t="shared" ref="V92:X92" si="35">ROUND(V91,0)=ROUND(V61,0)</f>
        <v>1</v>
      </c>
      <c r="X92" s="4" t="b">
        <f t="shared" si="35"/>
        <v>1</v>
      </c>
      <c r="Z92" s="4" t="b">
        <f t="shared" ref="Z92:AD92" si="36">ROUND(Z91,0)=ROUND(Z61,0)</f>
        <v>1</v>
      </c>
      <c r="AB92" s="4" t="b">
        <f t="shared" si="36"/>
        <v>1</v>
      </c>
      <c r="AD92" s="4" t="b">
        <f t="shared" si="36"/>
        <v>1</v>
      </c>
      <c r="AF92" s="4" t="b">
        <f t="shared" ref="AF92:AJ92" si="37">ROUND(AF91,0)=ROUND(AF61,0)</f>
        <v>1</v>
      </c>
      <c r="AH92" s="4" t="b">
        <f t="shared" si="37"/>
        <v>1</v>
      </c>
      <c r="AJ92" s="4" t="b">
        <f t="shared" si="37"/>
        <v>1</v>
      </c>
      <c r="AL92" s="4" t="b">
        <f>ROUND(AL91,0)=ROUND(AL61,0)</f>
        <v>1</v>
      </c>
      <c r="AN92" s="4" t="b">
        <f>ROUND(AN91,0)=ROUND(AN61,0)</f>
        <v>1</v>
      </c>
    </row>
    <row r="93" spans="2:40" ht="14.25">
      <c r="H93" s="94"/>
      <c r="I93" s="100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</row>
  </sheetData>
  <mergeCells count="4">
    <mergeCell ref="D6:P6"/>
    <mergeCell ref="R6:X6"/>
    <mergeCell ref="Z6:AN6"/>
    <mergeCell ref="D37:P37"/>
  </mergeCells>
  <phoneticPr fontId="22" type="noConversion"/>
  <pageMargins left="0.7" right="0.7" top="0.75" bottom="0.75" header="0.3" footer="0.3"/>
  <pageSetup paperSize="9" scale="2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Header</vt:lpstr>
      <vt:lpstr>Financial Statements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 Xuan</dc:creator>
  <cp:lastModifiedBy>CiCi</cp:lastModifiedBy>
  <dcterms:created xsi:type="dcterms:W3CDTF">2015-06-05T18:19:00Z</dcterms:created>
  <dcterms:modified xsi:type="dcterms:W3CDTF">2024-04-03T03:38:12Z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8E244264CAEC4D25AF3D12C4C01A0440_13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eyJoZGlkIjoiMTllZjRhOWFiYTFkZTMzYjM4N2VjOTgwMTYwMjQwYWUifQ==</vt:lpwstr>
  </property>
</Properties>
</file>