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2022合并报表\ER数据\"/>
    </mc:Choice>
  </mc:AlternateContent>
  <xr:revisionPtr revIDLastSave="0" documentId="13_ncr:1_{6F2356B1-409C-4B7E-9376-0E1AD388E10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eader" sheetId="3" r:id="rId1"/>
    <sheet name="Key Financial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7" l="1"/>
  <c r="P26" i="7"/>
  <c r="D26" i="7"/>
  <c r="P18" i="7"/>
  <c r="D18" i="7"/>
  <c r="F26" i="7"/>
  <c r="F22" i="7"/>
  <c r="F20" i="7"/>
  <c r="F18" i="7"/>
  <c r="AF51" i="7" l="1"/>
  <c r="Z51" i="7"/>
  <c r="J51" i="7"/>
  <c r="F50" i="7"/>
  <c r="D50" i="7"/>
  <c r="H50" i="7"/>
  <c r="F49" i="7"/>
  <c r="D49" i="7"/>
  <c r="H49" i="7"/>
  <c r="H48" i="7"/>
  <c r="F48" i="7"/>
  <c r="D48" i="7"/>
  <c r="F47" i="7"/>
  <c r="D47" i="7"/>
  <c r="H47" i="7"/>
  <c r="AF45" i="7"/>
  <c r="AE45" i="7"/>
  <c r="AD45" i="7"/>
  <c r="AD51" i="7" s="1"/>
  <c r="AB45" i="7"/>
  <c r="AB51" i="7" s="1"/>
  <c r="Z45" i="7"/>
  <c r="X45" i="7"/>
  <c r="X51" i="7" s="1"/>
  <c r="V45" i="7"/>
  <c r="V51" i="7" s="1"/>
  <c r="T45" i="7"/>
  <c r="T51" i="7" s="1"/>
  <c r="O45" i="7"/>
  <c r="N45" i="7"/>
  <c r="N51" i="7" s="1"/>
  <c r="M45" i="7"/>
  <c r="M51" i="7" s="1"/>
  <c r="L45" i="7"/>
  <c r="L51" i="7" s="1"/>
  <c r="K45" i="7"/>
  <c r="K51" i="7" s="1"/>
  <c r="J45" i="7"/>
  <c r="I45" i="7"/>
  <c r="I51" i="7" s="1"/>
  <c r="F44" i="7"/>
  <c r="D44" i="7"/>
  <c r="H44" i="7"/>
  <c r="F43" i="7"/>
  <c r="F45" i="7" s="1"/>
  <c r="P45" i="7"/>
  <c r="H43" i="7"/>
  <c r="H45" i="7" s="1"/>
  <c r="H51" i="7" s="1"/>
  <c r="D43" i="7"/>
  <c r="J38" i="7"/>
  <c r="AF37" i="7"/>
  <c r="X38" i="7" s="1"/>
  <c r="AD37" i="7"/>
  <c r="V38" i="7" s="1"/>
  <c r="AB37" i="7"/>
  <c r="Z37" i="7"/>
  <c r="R38" i="7"/>
  <c r="D37" i="7"/>
  <c r="N37" i="7"/>
  <c r="L38" i="7" s="1"/>
  <c r="L37" i="7"/>
  <c r="J37" i="7"/>
  <c r="H35" i="7"/>
  <c r="H36" i="7" s="1"/>
  <c r="J34" i="7"/>
  <c r="H33" i="7"/>
  <c r="H34" i="7" s="1"/>
  <c r="J32" i="7"/>
  <c r="H31" i="7"/>
  <c r="H32" i="7" s="1"/>
  <c r="L30" i="7"/>
  <c r="J30" i="7"/>
  <c r="H30" i="7"/>
  <c r="H29" i="7"/>
  <c r="H37" i="7" s="1"/>
  <c r="H38" i="7" s="1"/>
  <c r="L26" i="7"/>
  <c r="AF25" i="7"/>
  <c r="AE25" i="7"/>
  <c r="AD25" i="7"/>
  <c r="AC25" i="7"/>
  <c r="AB25" i="7"/>
  <c r="AA25" i="7"/>
  <c r="Z25" i="7"/>
  <c r="Y25" i="7"/>
  <c r="X25" i="7"/>
  <c r="X26" i="7" s="1"/>
  <c r="V25" i="7"/>
  <c r="V26" i="7" s="1"/>
  <c r="T25" i="7"/>
  <c r="O25" i="7"/>
  <c r="N25" i="7"/>
  <c r="M25" i="7"/>
  <c r="L25" i="7"/>
  <c r="K25" i="7"/>
  <c r="J25" i="7"/>
  <c r="J26" i="7" s="1"/>
  <c r="I25" i="7"/>
  <c r="H25" i="7"/>
  <c r="H26" i="7" s="1"/>
  <c r="G25" i="7"/>
  <c r="P24" i="7"/>
  <c r="D24" i="7" s="1"/>
  <c r="H23" i="7"/>
  <c r="F23" i="7"/>
  <c r="X22" i="7"/>
  <c r="V22" i="7"/>
  <c r="P22" i="7"/>
  <c r="D22" i="7"/>
  <c r="F21" i="7"/>
  <c r="D21" i="7"/>
  <c r="H21" i="7"/>
  <c r="X20" i="7"/>
  <c r="V20" i="7"/>
  <c r="J20" i="7"/>
  <c r="H20" i="7"/>
  <c r="R25" i="7"/>
  <c r="R26" i="7" s="1"/>
  <c r="P25" i="7"/>
  <c r="D19" i="7"/>
  <c r="X18" i="7"/>
  <c r="V18" i="7"/>
  <c r="L18" i="7"/>
  <c r="J18" i="7"/>
  <c r="R18" i="7"/>
  <c r="H17" i="7"/>
  <c r="H18" i="7" s="1"/>
  <c r="F17" i="7"/>
  <c r="D17" i="7"/>
  <c r="D25" i="7" l="1"/>
  <c r="D45" i="7"/>
  <c r="P51" i="7"/>
  <c r="D51" i="7" s="1"/>
  <c r="F51" i="7"/>
  <c r="R22" i="7"/>
  <c r="R45" i="7"/>
  <c r="R51" i="7" s="1"/>
  <c r="F19" i="7"/>
  <c r="D23" i="7"/>
  <c r="R20" i="7"/>
  <c r="F37" i="7"/>
  <c r="F38" i="7" s="1"/>
  <c r="P38" i="7"/>
  <c r="P20" i="7"/>
  <c r="D20" i="7" s="1"/>
  <c r="F25" i="7" l="1"/>
</calcChain>
</file>

<file path=xl/sharedStrings.xml><?xml version="1.0" encoding="utf-8"?>
<sst xmlns="http://schemas.openxmlformats.org/spreadsheetml/2006/main" count="95" uniqueCount="43">
  <si>
    <t>Quhuo Limited</t>
  </si>
  <si>
    <t xml:space="preserve">         Key Financials</t>
  </si>
  <si>
    <t>Unaudited Historical Data</t>
  </si>
  <si>
    <t>As of H1 2022</t>
  </si>
  <si>
    <t>Key Financials</t>
  </si>
  <si>
    <t>Business information</t>
  </si>
  <si>
    <t>For six months ended</t>
  </si>
  <si>
    <t>For three months ended</t>
  </si>
  <si>
    <t>June 30, 2022</t>
  </si>
  <si>
    <t>December 31, 2021</t>
  </si>
  <si>
    <t>September 30, 2021</t>
  </si>
  <si>
    <t>June 30, 2021</t>
  </si>
  <si>
    <t>March 31, 2021</t>
  </si>
  <si>
    <t>December 31, 2020</t>
  </si>
  <si>
    <t>September 30, 2020</t>
  </si>
  <si>
    <t>June 30, 2020</t>
  </si>
  <si>
    <t>March 31, 2020</t>
  </si>
  <si>
    <t>No. of monthly active workers</t>
  </si>
  <si>
    <t>No. of average monthly delivery orders(thousands units)</t>
  </si>
  <si>
    <t>(RMB'000)</t>
  </si>
  <si>
    <t>(Audited)</t>
  </si>
  <si>
    <t>Revenue</t>
  </si>
  <si>
    <t>On-demand food delivery solution services</t>
  </si>
  <si>
    <t>YoY%</t>
  </si>
  <si>
    <t xml:space="preserve">Mobility solution services </t>
  </si>
  <si>
    <t>Housekeeping and accomodation solutions</t>
  </si>
  <si>
    <t>Others</t>
  </si>
  <si>
    <t>Total revenues</t>
  </si>
  <si>
    <t>Cost</t>
  </si>
  <si>
    <t>Bike-sharing maintenance solution services</t>
  </si>
  <si>
    <t>Ride-hailing solutions services</t>
  </si>
  <si>
    <t>Total cost</t>
  </si>
  <si>
    <t>Non-GAAP adjustments</t>
  </si>
  <si>
    <t xml:space="preserve">Net (loss) income </t>
  </si>
  <si>
    <t xml:space="preserve"> Share-based Compensation</t>
  </si>
  <si>
    <t>Adjusted net (loss) income</t>
  </si>
  <si>
    <t>Income tax benefit (expense)</t>
  </si>
  <si>
    <t>Depreciation</t>
  </si>
  <si>
    <t>Amortization</t>
  </si>
  <si>
    <t>Interest</t>
  </si>
  <si>
    <t>Adjusted EBITDA</t>
  </si>
  <si>
    <t>2017 - 2022</t>
    <phoneticPr fontId="13" type="noConversion"/>
  </si>
  <si>
    <t>(Unaudited)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</si>
</sst>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78" formatCode="_([$€-2]* #,##0.00_);_([$€-2]* \(#,##0.00\);_([$€-2]* &quot;-&quot;??_)"/>
    <numFmt numFmtId="179" formatCode="_(* #,##0.00_);_(* \(#,##0.00\);_(* &quot;-&quot;??_);_(@_)"/>
    <numFmt numFmtId="180" formatCode="_(* #,##0_);_(* \(#,##0\);_(* &quot;-&quot;??_)"/>
    <numFmt numFmtId="181" formatCode="_ * #,##0_ ;_ * \-#,##0_ ;_ * &quot;-&quot;??_ ;_ @_ "/>
    <numFmt numFmtId="182" formatCode="0%;[Black]\(0%\);0%"/>
    <numFmt numFmtId="183" formatCode="0.0%"/>
    <numFmt numFmtId="184" formatCode="_(* #,##0.000_);_(* \(#,##0.000\);_(* &quot;-&quot;??_)"/>
    <numFmt numFmtId="185" formatCode="_(* #,##0_);[Red]_(* \(#,##0\);_(* &quot;-&quot;??_)"/>
  </numFmts>
  <fonts count="14" x14ac:knownFonts="1">
    <font>
      <sz val="11"/>
      <color theme="1"/>
      <name val="等线"/>
      <charset val="134"/>
      <scheme val="minor"/>
    </font>
    <font>
      <sz val="9"/>
      <color theme="1"/>
      <name val="Book Antiqua"/>
      <family val="1"/>
    </font>
    <font>
      <i/>
      <sz val="9"/>
      <color theme="1"/>
      <name val="Book Antiqua"/>
      <family val="1"/>
    </font>
    <font>
      <b/>
      <sz val="9"/>
      <color theme="1"/>
      <name val="Book Antiqua"/>
      <family val="1"/>
    </font>
    <font>
      <b/>
      <u/>
      <sz val="9"/>
      <color theme="1"/>
      <name val="Book Antiqua"/>
      <family val="1"/>
    </font>
    <font>
      <sz val="10.5"/>
      <color theme="1"/>
      <name val="等线"/>
      <family val="3"/>
      <charset val="134"/>
      <scheme val="minor"/>
    </font>
    <font>
      <b/>
      <i/>
      <sz val="9"/>
      <color theme="1"/>
      <name val="Book Antiqua"/>
      <family val="1"/>
    </font>
    <font>
      <sz val="11"/>
      <color theme="1"/>
      <name val="Calibri"/>
      <family val="2"/>
    </font>
    <font>
      <sz val="72"/>
      <color theme="1"/>
      <name val="Calibri"/>
      <family val="2"/>
    </font>
    <font>
      <sz val="48"/>
      <color theme="1"/>
      <name val="Calibri"/>
      <family val="2"/>
    </font>
    <font>
      <sz val="36"/>
      <color theme="1"/>
      <name val="Calibri"/>
      <family val="2"/>
    </font>
    <font>
      <sz val="8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3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/>
    <xf numFmtId="0" fontId="12" fillId="0" borderId="0">
      <alignment vertical="center"/>
    </xf>
    <xf numFmtId="0" fontId="12" fillId="0" borderId="0"/>
    <xf numFmtId="0" fontId="11" fillId="0" borderId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178" fontId="12" fillId="0" borderId="0"/>
    <xf numFmtId="0" fontId="12" fillId="0" borderId="0">
      <alignment vertical="center"/>
    </xf>
  </cellStyleXfs>
  <cellXfs count="56">
    <xf numFmtId="0" fontId="0" fillId="0" borderId="0" xfId="0"/>
    <xf numFmtId="0" fontId="1" fillId="0" borderId="0" xfId="0" applyFont="1" applyFill="1"/>
    <xf numFmtId="180" fontId="1" fillId="0" borderId="0" xfId="0" applyNumberFormat="1" applyFont="1"/>
    <xf numFmtId="9" fontId="2" fillId="0" borderId="0" xfId="2" applyFont="1" applyAlignment="1"/>
    <xf numFmtId="180" fontId="3" fillId="0" borderId="0" xfId="0" applyNumberFormat="1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/>
    <xf numFmtId="0" fontId="3" fillId="0" borderId="0" xfId="0" applyFont="1" applyFill="1" applyAlignment="1"/>
    <xf numFmtId="0" fontId="3" fillId="2" borderId="0" xfId="0" applyFont="1" applyFill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80" fontId="1" fillId="0" borderId="0" xfId="0" applyNumberFormat="1" applyFont="1" applyFill="1"/>
    <xf numFmtId="181" fontId="1" fillId="0" borderId="0" xfId="7" applyNumberFormat="1" applyFont="1" applyFill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80" fontId="1" fillId="0" borderId="0" xfId="0" applyNumberFormat="1" applyFont="1" applyAlignment="1">
      <alignment horizontal="center"/>
    </xf>
    <xf numFmtId="9" fontId="2" fillId="0" borderId="0" xfId="2" applyFont="1" applyFill="1" applyAlignment="1"/>
    <xf numFmtId="9" fontId="2" fillId="0" borderId="0" xfId="2" applyNumberFormat="1" applyFont="1" applyAlignment="1"/>
    <xf numFmtId="181" fontId="1" fillId="0" borderId="0" xfId="7" applyNumberFormat="1" applyFont="1" applyAlignment="1"/>
    <xf numFmtId="43" fontId="2" fillId="0" borderId="0" xfId="7" applyFont="1" applyAlignment="1"/>
    <xf numFmtId="43" fontId="2" fillId="0" borderId="0" xfId="7" applyFont="1" applyFill="1" applyAlignment="1"/>
    <xf numFmtId="180" fontId="3" fillId="0" borderId="0" xfId="0" applyNumberFormat="1" applyFont="1" applyFill="1"/>
    <xf numFmtId="182" fontId="2" fillId="0" borderId="0" xfId="2" applyNumberFormat="1" applyFont="1" applyAlignment="1"/>
    <xf numFmtId="0" fontId="5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84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9" fontId="2" fillId="0" borderId="0" xfId="2" applyNumberFormat="1" applyFont="1" applyFill="1" applyAlignment="1"/>
    <xf numFmtId="182" fontId="2" fillId="0" borderId="0" xfId="2" applyNumberFormat="1" applyFont="1" applyFill="1" applyAlignment="1"/>
    <xf numFmtId="43" fontId="1" fillId="0" borderId="0" xfId="7" applyFont="1" applyAlignment="1"/>
    <xf numFmtId="49" fontId="3" fillId="0" borderId="0" xfId="0" applyNumberFormat="1" applyFont="1" applyFill="1" applyBorder="1" applyAlignment="1">
      <alignment horizontal="center"/>
    </xf>
    <xf numFmtId="180" fontId="1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3" fontId="2" fillId="0" borderId="0" xfId="1" applyFont="1" applyFill="1" applyAlignment="1"/>
    <xf numFmtId="43" fontId="2" fillId="0" borderId="0" xfId="1" applyFont="1" applyAlignment="1"/>
    <xf numFmtId="0" fontId="3" fillId="0" borderId="0" xfId="0" applyFont="1" applyAlignment="1"/>
    <xf numFmtId="185" fontId="2" fillId="0" borderId="0" xfId="2" applyNumberFormat="1" applyFont="1" applyAlignment="1"/>
    <xf numFmtId="9" fontId="1" fillId="0" borderId="0" xfId="2" applyNumberFormat="1" applyFont="1" applyAlignment="1"/>
    <xf numFmtId="183" fontId="2" fillId="0" borderId="0" xfId="2" applyNumberFormat="1" applyFont="1" applyAlignment="1"/>
    <xf numFmtId="9" fontId="3" fillId="0" borderId="0" xfId="2" applyFont="1" applyAlignment="1"/>
    <xf numFmtId="0" fontId="7" fillId="0" borderId="0" xfId="10" applyFont="1">
      <alignment vertical="center"/>
    </xf>
    <xf numFmtId="0" fontId="8" fillId="0" borderId="0" xfId="10" applyFont="1">
      <alignment vertical="center"/>
    </xf>
    <xf numFmtId="0" fontId="9" fillId="0" borderId="0" xfId="10" applyFont="1">
      <alignment vertical="center"/>
    </xf>
    <xf numFmtId="0" fontId="10" fillId="0" borderId="0" xfId="10" applyFo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1">
    <cellStyle name="Comma" xfId="7" xr:uid="{00000000-0005-0000-0000-000035000000}"/>
    <cellStyle name="Comma 2" xfId="3" xr:uid="{00000000-0005-0000-0000-00000E000000}"/>
    <cellStyle name="Comma 20 3" xfId="8" xr:uid="{00000000-0005-0000-0000-000036000000}"/>
    <cellStyle name="Normal 2" xfId="5" xr:uid="{00000000-0005-0000-0000-00002C000000}"/>
    <cellStyle name="Normal 2 2" xfId="4" xr:uid="{00000000-0005-0000-0000-00001B000000}"/>
    <cellStyle name="Normal 4" xfId="6" xr:uid="{00000000-0005-0000-0000-000032000000}"/>
    <cellStyle name="Normal 40" xfId="9" xr:uid="{00000000-0005-0000-0000-000037000000}"/>
    <cellStyle name="百分比" xfId="2" builtinId="5"/>
    <cellStyle name="常规" xfId="0" builtinId="0"/>
    <cellStyle name="常规 2" xfId="10" xr:uid="{00000000-0005-0000-0000-000038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G12"/>
  <sheetViews>
    <sheetView showGridLines="0" tabSelected="1" topLeftCell="A7" workbookViewId="0">
      <selection activeCell="I14" sqref="I14"/>
    </sheetView>
  </sheetViews>
  <sheetFormatPr defaultColWidth="10.77734375" defaultRowHeight="14.4" x14ac:dyDescent="0.25"/>
  <cols>
    <col min="1" max="2" width="10.77734375" style="50"/>
    <col min="3" max="3" width="2.33203125" style="50" customWidth="1"/>
    <col min="4" max="4" width="10.77734375" style="50" customWidth="1"/>
    <col min="5" max="5" width="5.109375" style="50" customWidth="1"/>
    <col min="6" max="6" width="6.77734375" style="50" customWidth="1"/>
    <col min="7" max="8" width="10.77734375" style="50" customWidth="1"/>
    <col min="9" max="16384" width="10.77734375" style="50"/>
  </cols>
  <sheetData>
    <row r="7" spans="3:7" ht="91.8" x14ac:dyDescent="0.25">
      <c r="C7" s="51" t="s">
        <v>0</v>
      </c>
    </row>
    <row r="9" spans="3:7" ht="61.2" x14ac:dyDescent="0.25">
      <c r="C9" s="52"/>
      <c r="D9" s="52" t="s">
        <v>1</v>
      </c>
      <c r="E9" s="52"/>
    </row>
    <row r="10" spans="3:7" ht="61.2" x14ac:dyDescent="0.25">
      <c r="C10" s="52" t="s">
        <v>2</v>
      </c>
      <c r="D10" s="52"/>
    </row>
    <row r="12" spans="3:7" ht="46.2" x14ac:dyDescent="0.25">
      <c r="C12" s="53"/>
      <c r="E12" s="53"/>
      <c r="F12" s="53"/>
      <c r="G12" s="53" t="s">
        <v>3</v>
      </c>
    </row>
  </sheetData>
  <phoneticPr fontId="13" type="noConversion"/>
  <pageMargins left="0.7" right="0.7" top="0.75" bottom="0.75" header="0.3" footer="0.3"/>
  <pageSetup paperSize="9" scale="7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4"/>
  <sheetViews>
    <sheetView zoomScaleNormal="100" workbookViewId="0">
      <selection activeCell="F51" sqref="F51"/>
    </sheetView>
  </sheetViews>
  <sheetFormatPr defaultColWidth="8.88671875" defaultRowHeight="13.2" x14ac:dyDescent="0.3"/>
  <cols>
    <col min="1" max="1" width="8.88671875" style="5"/>
    <col min="2" max="2" width="42.33203125" style="5" customWidth="1"/>
    <col min="3" max="3" width="1.5546875" style="5" customWidth="1"/>
    <col min="4" max="4" width="19.5546875" style="5" customWidth="1"/>
    <col min="5" max="5" width="1.5546875" style="5" customWidth="1"/>
    <col min="6" max="6" width="20.33203125" style="1" customWidth="1"/>
    <col min="7" max="7" width="1.77734375" style="5" customWidth="1"/>
    <col min="8" max="8" width="20.33203125" style="1" customWidth="1"/>
    <col min="9" max="9" width="1.88671875" style="5" customWidth="1"/>
    <col min="10" max="10" width="20.33203125" style="5" customWidth="1"/>
    <col min="11" max="11" width="1.77734375" style="5" customWidth="1"/>
    <col min="12" max="12" width="18.6640625" style="5" customWidth="1"/>
    <col min="13" max="13" width="1.5546875" style="5" customWidth="1"/>
    <col min="14" max="14" width="17.33203125" style="5" customWidth="1"/>
    <col min="15" max="15" width="1.109375" style="5" customWidth="1"/>
    <col min="16" max="16" width="18.88671875" style="5" customWidth="1"/>
    <col min="17" max="17" width="1.88671875" style="5" customWidth="1"/>
    <col min="18" max="18" width="18.44140625" style="5" customWidth="1"/>
    <col min="19" max="19" width="1.88671875" style="5" customWidth="1"/>
    <col min="20" max="20" width="18.109375" style="5" customWidth="1"/>
    <col min="21" max="21" width="1.5546875" style="5" customWidth="1"/>
    <col min="22" max="22" width="17" style="1" customWidth="1"/>
    <col min="23" max="23" width="1.5546875" style="5" customWidth="1"/>
    <col min="24" max="24" width="13.33203125" style="5" customWidth="1"/>
    <col min="25" max="25" width="2.21875" style="5" customWidth="1"/>
    <col min="26" max="26" width="12.33203125" style="5" customWidth="1"/>
    <col min="27" max="27" width="1.5546875" style="5" customWidth="1"/>
    <col min="28" max="28" width="16.5546875" style="5" customWidth="1"/>
    <col min="29" max="29" width="1.5546875" style="5" customWidth="1"/>
    <col min="30" max="30" width="17" style="5" customWidth="1"/>
    <col min="31" max="31" width="1.5546875" style="5" customWidth="1"/>
    <col min="32" max="32" width="17" style="5" customWidth="1"/>
    <col min="33" max="33" width="1.5546875" style="5" customWidth="1"/>
    <col min="34" max="34" width="16.44140625" style="5" customWidth="1"/>
    <col min="35" max="35" width="1.88671875" style="5" customWidth="1"/>
    <col min="36" max="36" width="16.88671875" style="5" customWidth="1"/>
    <col min="37" max="37" width="1.77734375" style="5" customWidth="1"/>
    <col min="38" max="38" width="1.88671875" style="5" customWidth="1"/>
    <col min="39" max="39" width="9.109375" style="5" customWidth="1"/>
    <col min="40" max="16384" width="8.88671875" style="5"/>
  </cols>
  <sheetData>
    <row r="1" spans="1:36" x14ac:dyDescent="0.3">
      <c r="A1" s="6" t="s">
        <v>4</v>
      </c>
    </row>
    <row r="2" spans="1:36" x14ac:dyDescent="0.3">
      <c r="A2" s="6" t="s">
        <v>41</v>
      </c>
    </row>
    <row r="4" spans="1:36" x14ac:dyDescent="0.3">
      <c r="B4" s="7" t="s">
        <v>5</v>
      </c>
      <c r="C4" s="7"/>
      <c r="D4" s="7"/>
      <c r="E4" s="7"/>
      <c r="U4" s="1"/>
      <c r="W4" s="1"/>
      <c r="X4" s="1"/>
      <c r="Y4" s="1"/>
    </row>
    <row r="5" spans="1:36" ht="14.4" customHeight="1" x14ac:dyDescent="0.3">
      <c r="D5" s="8" t="s">
        <v>6</v>
      </c>
      <c r="E5" s="9"/>
      <c r="F5" s="54" t="s">
        <v>7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9"/>
      <c r="V5" s="9"/>
      <c r="W5" s="9"/>
      <c r="X5" s="9"/>
      <c r="Y5" s="9"/>
      <c r="Z5" s="45"/>
      <c r="AA5" s="31"/>
    </row>
    <row r="6" spans="1:36" x14ac:dyDescent="0.3">
      <c r="D6" s="11" t="s">
        <v>8</v>
      </c>
      <c r="F6" s="12" t="s">
        <v>9</v>
      </c>
      <c r="H6" s="12" t="s">
        <v>10</v>
      </c>
      <c r="J6" s="11" t="s">
        <v>11</v>
      </c>
      <c r="L6" s="11" t="s">
        <v>12</v>
      </c>
      <c r="N6" s="11" t="s">
        <v>13</v>
      </c>
      <c r="P6" s="11" t="s">
        <v>14</v>
      </c>
      <c r="R6" s="12" t="s">
        <v>15</v>
      </c>
      <c r="S6" s="31"/>
      <c r="T6" s="11" t="s">
        <v>16</v>
      </c>
      <c r="U6" s="40"/>
      <c r="W6" s="1"/>
      <c r="X6" s="1"/>
      <c r="Y6" s="1"/>
    </row>
    <row r="7" spans="1:36" s="1" customFormat="1" x14ac:dyDescent="0.3">
      <c r="B7" s="13" t="s">
        <v>17</v>
      </c>
      <c r="C7" s="13"/>
      <c r="D7" s="14">
        <v>57960</v>
      </c>
      <c r="E7" s="13"/>
      <c r="F7" s="14">
        <v>59357</v>
      </c>
      <c r="H7" s="14">
        <v>64371</v>
      </c>
      <c r="J7" s="14">
        <v>68837</v>
      </c>
      <c r="L7" s="14">
        <v>43970</v>
      </c>
      <c r="N7" s="14">
        <v>54516.666666666599</v>
      </c>
      <c r="O7" s="27"/>
      <c r="P7" s="14">
        <v>48974.333333333299</v>
      </c>
      <c r="R7" s="41">
        <v>40721</v>
      </c>
      <c r="S7" s="41"/>
      <c r="T7" s="41">
        <v>33057</v>
      </c>
      <c r="U7" s="41"/>
      <c r="V7" s="27"/>
      <c r="W7" s="27"/>
      <c r="X7" s="27"/>
      <c r="Y7" s="27"/>
      <c r="Z7" s="27"/>
      <c r="AB7" s="27"/>
    </row>
    <row r="8" spans="1:36" x14ac:dyDescent="0.3">
      <c r="B8" s="5" t="s">
        <v>18</v>
      </c>
      <c r="D8" s="14">
        <v>43502.44</v>
      </c>
      <c r="F8" s="14">
        <v>52841.684999999998</v>
      </c>
      <c r="H8" s="14">
        <v>53117.68</v>
      </c>
      <c r="J8" s="21">
        <v>44956</v>
      </c>
      <c r="L8" s="21">
        <v>35897</v>
      </c>
      <c r="N8" s="21">
        <v>36478.351666666698</v>
      </c>
      <c r="O8" s="28"/>
      <c r="P8" s="21">
        <v>33647.101000000002</v>
      </c>
      <c r="R8" s="41">
        <v>24273.592626666701</v>
      </c>
      <c r="S8" s="18"/>
      <c r="T8" s="18">
        <v>16851.689666666702</v>
      </c>
      <c r="U8" s="18"/>
      <c r="V8" s="28"/>
      <c r="W8" s="28"/>
      <c r="X8" s="28"/>
      <c r="Y8" s="28"/>
      <c r="Z8" s="28"/>
      <c r="AB8" s="28"/>
    </row>
    <row r="9" spans="1:36" x14ac:dyDescent="0.3">
      <c r="L9" s="18"/>
      <c r="M9" s="18"/>
      <c r="N9" s="29"/>
      <c r="O9" s="18"/>
      <c r="P9" s="18"/>
      <c r="Q9" s="2"/>
      <c r="R9" s="13"/>
      <c r="S9" s="2"/>
      <c r="T9" s="18"/>
      <c r="U9" s="18"/>
      <c r="V9" s="2"/>
      <c r="W9" s="2"/>
      <c r="X9" s="2"/>
      <c r="Y9" s="2"/>
      <c r="Z9" s="2"/>
      <c r="AA9" s="2"/>
      <c r="AB9" s="2"/>
      <c r="AC9" s="2"/>
      <c r="AD9" s="18"/>
      <c r="AE9" s="18"/>
      <c r="AF9" s="18"/>
      <c r="AG9" s="28"/>
      <c r="AH9" s="28"/>
      <c r="AI9" s="28"/>
    </row>
    <row r="10" spans="1:36" x14ac:dyDescent="0.3">
      <c r="B10" s="2"/>
      <c r="C10" s="2"/>
      <c r="D10" s="2"/>
      <c r="E10" s="2"/>
      <c r="L10" s="18"/>
      <c r="M10" s="18"/>
      <c r="N10" s="18"/>
      <c r="O10" s="18"/>
      <c r="P10" s="18"/>
      <c r="Q10" s="18"/>
      <c r="R10" s="2"/>
      <c r="S10" s="13"/>
      <c r="T10" s="2"/>
      <c r="U10" s="18"/>
      <c r="V10" s="18"/>
      <c r="W10" s="2"/>
      <c r="X10" s="2"/>
      <c r="Y10" s="2"/>
      <c r="Z10" s="2"/>
      <c r="AA10" s="2"/>
      <c r="AB10" s="2"/>
      <c r="AC10" s="2"/>
      <c r="AD10" s="2"/>
      <c r="AE10" s="18"/>
      <c r="AF10" s="18"/>
      <c r="AG10" s="18"/>
      <c r="AH10" s="28"/>
      <c r="AI10" s="28"/>
      <c r="AJ10" s="28"/>
    </row>
    <row r="11" spans="1:36" ht="14.4" customHeight="1" x14ac:dyDescent="0.3">
      <c r="D11" s="10" t="s">
        <v>6</v>
      </c>
      <c r="F11" s="55">
        <v>2021</v>
      </c>
      <c r="H11" s="55">
        <v>2020</v>
      </c>
      <c r="J11" s="55">
        <v>2019</v>
      </c>
      <c r="K11" s="30"/>
      <c r="L11" s="55">
        <v>2018</v>
      </c>
      <c r="M11" s="30"/>
      <c r="N11" s="55">
        <v>2017</v>
      </c>
      <c r="P11" s="8" t="s">
        <v>6</v>
      </c>
      <c r="Q11" s="9"/>
      <c r="R11" s="54" t="s">
        <v>7</v>
      </c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8"/>
      <c r="AH11" s="8"/>
    </row>
    <row r="12" spans="1:36" ht="12" customHeight="1" x14ac:dyDescent="0.3">
      <c r="D12" s="10" t="s">
        <v>8</v>
      </c>
      <c r="F12" s="55" t="s">
        <v>9</v>
      </c>
      <c r="H12" s="55"/>
      <c r="I12" s="31"/>
      <c r="J12" s="55"/>
      <c r="K12" s="32"/>
      <c r="L12" s="55"/>
      <c r="M12" s="33"/>
      <c r="N12" s="55"/>
      <c r="P12" s="34" t="s">
        <v>8</v>
      </c>
      <c r="R12" s="42" t="s">
        <v>9</v>
      </c>
      <c r="T12" s="42" t="s">
        <v>10</v>
      </c>
      <c r="V12" s="34" t="s">
        <v>11</v>
      </c>
      <c r="X12" s="34" t="s">
        <v>12</v>
      </c>
      <c r="Z12" s="34" t="s">
        <v>13</v>
      </c>
      <c r="AB12" s="34" t="s">
        <v>14</v>
      </c>
      <c r="AD12" s="34" t="s">
        <v>15</v>
      </c>
      <c r="AE12" s="31"/>
      <c r="AF12" s="34" t="s">
        <v>16</v>
      </c>
      <c r="AG12" s="31"/>
      <c r="AH12" s="31"/>
      <c r="AI12" s="31"/>
    </row>
    <row r="13" spans="1:36" x14ac:dyDescent="0.3">
      <c r="D13" s="15" t="s">
        <v>19</v>
      </c>
      <c r="F13" s="15" t="s">
        <v>19</v>
      </c>
      <c r="H13" s="16" t="s">
        <v>19</v>
      </c>
      <c r="I13" s="31"/>
      <c r="J13" s="16" t="s">
        <v>19</v>
      </c>
      <c r="K13" s="31"/>
      <c r="L13" s="16" t="s">
        <v>19</v>
      </c>
      <c r="N13" s="16" t="s">
        <v>19</v>
      </c>
      <c r="P13" s="16" t="s">
        <v>19</v>
      </c>
      <c r="R13" s="15" t="s">
        <v>19</v>
      </c>
      <c r="T13" s="15" t="s">
        <v>19</v>
      </c>
      <c r="V13" s="16" t="s">
        <v>19</v>
      </c>
      <c r="X13" s="16" t="s">
        <v>19</v>
      </c>
      <c r="Z13" s="16" t="s">
        <v>19</v>
      </c>
      <c r="AB13" s="16" t="s">
        <v>19</v>
      </c>
      <c r="AD13" s="16" t="s">
        <v>19</v>
      </c>
      <c r="AE13" s="31"/>
      <c r="AF13" s="16" t="s">
        <v>19</v>
      </c>
      <c r="AG13" s="31"/>
      <c r="AH13" s="31"/>
      <c r="AI13" s="31"/>
    </row>
    <row r="14" spans="1:36" x14ac:dyDescent="0.3">
      <c r="D14" s="17" t="s">
        <v>42</v>
      </c>
      <c r="F14" s="17" t="s">
        <v>20</v>
      </c>
      <c r="H14" s="17" t="s">
        <v>20</v>
      </c>
      <c r="I14" s="35"/>
      <c r="J14" s="17" t="s">
        <v>20</v>
      </c>
      <c r="K14" s="35"/>
      <c r="L14" s="17" t="s">
        <v>20</v>
      </c>
      <c r="M14" s="36"/>
      <c r="N14" s="17" t="s">
        <v>20</v>
      </c>
      <c r="O14" s="36"/>
      <c r="P14" s="17" t="s">
        <v>20</v>
      </c>
      <c r="Q14" s="36"/>
      <c r="R14" s="17" t="s">
        <v>20</v>
      </c>
      <c r="S14" s="36"/>
      <c r="T14" s="17" t="s">
        <v>20</v>
      </c>
      <c r="U14" s="36"/>
      <c r="V14" s="17" t="s">
        <v>20</v>
      </c>
      <c r="W14" s="36"/>
      <c r="X14" s="17" t="s">
        <v>20</v>
      </c>
      <c r="Y14" s="36"/>
      <c r="Z14" s="17" t="s">
        <v>20</v>
      </c>
      <c r="AA14" s="36"/>
      <c r="AB14" s="17" t="s">
        <v>20</v>
      </c>
      <c r="AC14" s="36"/>
      <c r="AD14" s="17" t="s">
        <v>20</v>
      </c>
      <c r="AE14" s="35"/>
      <c r="AF14" s="17" t="s">
        <v>20</v>
      </c>
      <c r="AG14" s="31"/>
      <c r="AH14" s="31"/>
      <c r="AI14" s="31"/>
    </row>
    <row r="15" spans="1:36" x14ac:dyDescent="0.3">
      <c r="H15" s="18"/>
      <c r="I15" s="18"/>
      <c r="J15" s="18"/>
      <c r="K15" s="18"/>
      <c r="L15" s="18"/>
      <c r="M15" s="2"/>
      <c r="N15" s="18"/>
      <c r="O15" s="2"/>
      <c r="P15" s="2"/>
      <c r="Q15" s="2"/>
      <c r="R15" s="13"/>
      <c r="S15" s="2"/>
      <c r="T15" s="13"/>
      <c r="U15" s="2"/>
      <c r="V15" s="2"/>
      <c r="W15" s="2"/>
      <c r="X15" s="2"/>
      <c r="Y15" s="2"/>
      <c r="Z15" s="2"/>
      <c r="AA15" s="2"/>
      <c r="AB15" s="2"/>
      <c r="AC15" s="2"/>
      <c r="AD15" s="18"/>
      <c r="AE15" s="18"/>
      <c r="AF15" s="18"/>
      <c r="AG15" s="28"/>
      <c r="AH15" s="28"/>
      <c r="AI15" s="28"/>
    </row>
    <row r="16" spans="1:36" x14ac:dyDescent="0.3">
      <c r="B16" s="7" t="s">
        <v>21</v>
      </c>
      <c r="C16" s="7"/>
      <c r="D16" s="7"/>
      <c r="E16" s="7"/>
      <c r="H16" s="5"/>
      <c r="J16" s="18"/>
      <c r="R16" s="1"/>
      <c r="T16" s="1"/>
      <c r="V16" s="5"/>
    </row>
    <row r="17" spans="2:38" s="2" customFormat="1" x14ac:dyDescent="0.3">
      <c r="B17" s="2" t="s">
        <v>22</v>
      </c>
      <c r="D17" s="2">
        <f>P17</f>
        <v>1763807</v>
      </c>
      <c r="F17" s="13">
        <f>X17+V17+T17+R17</f>
        <v>3828956</v>
      </c>
      <c r="H17" s="2">
        <f>SUM(Z17,AB17,AD17,AF17)</f>
        <v>2536818</v>
      </c>
      <c r="J17" s="2">
        <v>2027351</v>
      </c>
      <c r="L17" s="2">
        <v>1444616</v>
      </c>
      <c r="N17" s="2">
        <v>654802</v>
      </c>
      <c r="P17" s="13">
        <v>1763807</v>
      </c>
      <c r="R17" s="13">
        <v>1024299</v>
      </c>
      <c r="T17" s="13">
        <v>1047032</v>
      </c>
      <c r="V17" s="2">
        <v>942189</v>
      </c>
      <c r="X17" s="2">
        <v>815436</v>
      </c>
      <c r="Z17" s="2">
        <v>847522</v>
      </c>
      <c r="AB17" s="2">
        <v>758673</v>
      </c>
      <c r="AD17" s="2">
        <v>541326</v>
      </c>
      <c r="AF17" s="2">
        <v>389297</v>
      </c>
      <c r="AL17" s="47"/>
    </row>
    <row r="18" spans="2:38" s="3" customFormat="1" x14ac:dyDescent="0.3">
      <c r="B18" s="3" t="s">
        <v>23</v>
      </c>
      <c r="D18" s="19">
        <f>P18</f>
        <v>3.5172462840480367E-3</v>
      </c>
      <c r="F18" s="19">
        <f>F17/H17-1</f>
        <v>0.50935384406764705</v>
      </c>
      <c r="H18" s="20">
        <f>H17/J17-1</f>
        <v>0.25129688938915851</v>
      </c>
      <c r="J18" s="3">
        <f>J17/L17-1</f>
        <v>0.40338401346793895</v>
      </c>
      <c r="L18" s="3">
        <f>L17/N17-1</f>
        <v>1.2061875192806375</v>
      </c>
      <c r="P18" s="37">
        <f>P17/(V17+X17)-1</f>
        <v>3.5172462840480367E-3</v>
      </c>
      <c r="R18" s="19">
        <f>R17/Z17-1</f>
        <v>0.20858101618601044</v>
      </c>
      <c r="T18" s="19">
        <v>0.38</v>
      </c>
      <c r="V18" s="3">
        <f>V17/AD17-1</f>
        <v>0.74052049966194122</v>
      </c>
      <c r="X18" s="3">
        <f>X17/AF17-1</f>
        <v>1.0946372563877964</v>
      </c>
      <c r="Z18" s="3">
        <v>0.3</v>
      </c>
      <c r="AB18" s="3">
        <v>0.2</v>
      </c>
      <c r="AD18" s="3">
        <v>0.35</v>
      </c>
      <c r="AF18" s="3">
        <v>0.13</v>
      </c>
      <c r="AH18" s="2"/>
      <c r="AK18" s="2"/>
    </row>
    <row r="19" spans="2:38" s="3" customFormat="1" x14ac:dyDescent="0.3">
      <c r="B19" s="2" t="s">
        <v>24</v>
      </c>
      <c r="C19" s="2"/>
      <c r="D19" s="2">
        <f t="shared" ref="D18:D51" si="0">P19</f>
        <v>56463</v>
      </c>
      <c r="E19" s="2"/>
      <c r="F19" s="13">
        <f t="shared" ref="F19:F21" si="1">X19+V19+T19+R19</f>
        <v>110168</v>
      </c>
      <c r="G19" s="2"/>
      <c r="H19" s="2">
        <v>31587</v>
      </c>
      <c r="I19" s="2"/>
      <c r="J19" s="2">
        <v>28176</v>
      </c>
      <c r="K19" s="2"/>
      <c r="L19" s="2">
        <v>29859</v>
      </c>
      <c r="M19" s="2"/>
      <c r="N19" s="2">
        <v>0</v>
      </c>
      <c r="O19" s="2"/>
      <c r="P19" s="13">
        <v>56463</v>
      </c>
      <c r="Q19" s="2"/>
      <c r="R19" s="13">
        <v>32856</v>
      </c>
      <c r="S19" s="2"/>
      <c r="T19" s="13">
        <v>34587</v>
      </c>
      <c r="U19" s="2"/>
      <c r="V19" s="2">
        <v>25653</v>
      </c>
      <c r="W19" s="2"/>
      <c r="X19" s="2">
        <v>17072</v>
      </c>
      <c r="Y19" s="2"/>
      <c r="Z19" s="2">
        <v>15198</v>
      </c>
      <c r="AA19" s="2"/>
      <c r="AB19" s="2">
        <v>7445</v>
      </c>
      <c r="AC19" s="2"/>
      <c r="AD19" s="2">
        <v>5872</v>
      </c>
      <c r="AE19" s="2"/>
      <c r="AF19" s="2">
        <v>3072</v>
      </c>
      <c r="AH19" s="2"/>
      <c r="AK19" s="2"/>
    </row>
    <row r="20" spans="2:38" s="3" customFormat="1" x14ac:dyDescent="0.3">
      <c r="B20" s="3" t="s">
        <v>23</v>
      </c>
      <c r="D20" s="19">
        <f t="shared" si="0"/>
        <v>0.32154476301930957</v>
      </c>
      <c r="F20" s="19">
        <f>F19/H19-1</f>
        <v>2.4877639535251843</v>
      </c>
      <c r="H20" s="20">
        <f>H19/J19-1</f>
        <v>0.12106047700170364</v>
      </c>
      <c r="J20" s="3">
        <f>J19/L19-1</f>
        <v>-5.6364915100974633E-2</v>
      </c>
      <c r="L20" s="22">
        <v>0</v>
      </c>
      <c r="N20" s="22">
        <v>0</v>
      </c>
      <c r="P20" s="37">
        <f t="shared" ref="P18:P22" si="2">P19/(V19+X19)-1</f>
        <v>0.32154476301930957</v>
      </c>
      <c r="R20" s="19">
        <f t="shared" ref="R20:R22" si="3">R19/Z19-1</f>
        <v>1.1618634030793524</v>
      </c>
      <c r="T20" s="19">
        <v>3.645</v>
      </c>
      <c r="V20" s="3">
        <f>V19/AD19-1</f>
        <v>3.3686989100817435</v>
      </c>
      <c r="X20" s="3">
        <f>X19/AF19-1</f>
        <v>4.557291666666667</v>
      </c>
      <c r="Z20" s="3">
        <v>0.95</v>
      </c>
      <c r="AB20" s="3">
        <v>0.14000000000000001</v>
      </c>
      <c r="AD20" s="25">
        <v>-0.3</v>
      </c>
      <c r="AF20" s="25">
        <v>-0.44</v>
      </c>
      <c r="AH20" s="2"/>
      <c r="AK20" s="2"/>
    </row>
    <row r="21" spans="2:38" s="3" customFormat="1" x14ac:dyDescent="0.3">
      <c r="B21" s="2" t="s">
        <v>25</v>
      </c>
      <c r="C21" s="2"/>
      <c r="D21" s="2">
        <f t="shared" si="0"/>
        <v>43370</v>
      </c>
      <c r="E21" s="2"/>
      <c r="F21" s="13">
        <f t="shared" si="1"/>
        <v>79735</v>
      </c>
      <c r="H21" s="21">
        <f>SUM(Z21,AB21,AD21,AF21)</f>
        <v>12405</v>
      </c>
      <c r="I21" s="22"/>
      <c r="J21" s="21">
        <v>262</v>
      </c>
      <c r="K21" s="22"/>
      <c r="L21" s="22">
        <v>0</v>
      </c>
      <c r="M21" s="22"/>
      <c r="N21" s="22">
        <v>0</v>
      </c>
      <c r="O21" s="25"/>
      <c r="P21" s="13">
        <v>43370</v>
      </c>
      <c r="Q21" s="25"/>
      <c r="R21" s="13">
        <v>23096</v>
      </c>
      <c r="S21" s="25"/>
      <c r="T21" s="13">
        <v>21854</v>
      </c>
      <c r="U21" s="25"/>
      <c r="V21" s="2">
        <v>21767</v>
      </c>
      <c r="W21" s="25"/>
      <c r="X21" s="21">
        <v>13018</v>
      </c>
      <c r="Y21" s="25"/>
      <c r="Z21" s="2">
        <v>8351</v>
      </c>
      <c r="AA21" s="2"/>
      <c r="AB21" s="2">
        <v>3426</v>
      </c>
      <c r="AC21" s="2"/>
      <c r="AD21" s="2">
        <v>379</v>
      </c>
      <c r="AE21" s="2"/>
      <c r="AF21" s="2">
        <v>249</v>
      </c>
      <c r="AH21" s="2"/>
      <c r="AI21" s="48"/>
      <c r="AK21" s="2"/>
    </row>
    <row r="22" spans="2:38" s="3" customFormat="1" x14ac:dyDescent="0.3">
      <c r="B22" s="3" t="s">
        <v>23</v>
      </c>
      <c r="D22" s="19">
        <f t="shared" si="0"/>
        <v>0.24680178237746153</v>
      </c>
      <c r="F22" s="19">
        <f>F21/H21-1</f>
        <v>5.4276501410721485</v>
      </c>
      <c r="H22" s="22">
        <v>0</v>
      </c>
      <c r="I22" s="22"/>
      <c r="J22" s="22">
        <v>0</v>
      </c>
      <c r="K22" s="22"/>
      <c r="L22" s="22">
        <v>0</v>
      </c>
      <c r="M22" s="22"/>
      <c r="N22" s="22">
        <v>0</v>
      </c>
      <c r="O22" s="25"/>
      <c r="P22" s="37">
        <f t="shared" si="2"/>
        <v>0.24680178237746153</v>
      </c>
      <c r="Q22" s="25"/>
      <c r="R22" s="19">
        <f t="shared" si="3"/>
        <v>1.765656807567956</v>
      </c>
      <c r="S22" s="25"/>
      <c r="T22" s="19">
        <v>5.38</v>
      </c>
      <c r="U22" s="25"/>
      <c r="V22" s="25">
        <f>V21/AD21-1</f>
        <v>56.432717678100261</v>
      </c>
      <c r="W22" s="25"/>
      <c r="X22" s="3">
        <f>X21/AF21-1</f>
        <v>51.281124497991968</v>
      </c>
      <c r="Y22" s="25"/>
      <c r="Z22" s="25">
        <v>39.74</v>
      </c>
      <c r="AB22" s="46">
        <v>0</v>
      </c>
      <c r="AD22" s="3">
        <v>5.61</v>
      </c>
      <c r="AF22" s="3">
        <v>0</v>
      </c>
      <c r="AH22" s="2"/>
      <c r="AK22" s="2"/>
    </row>
    <row r="23" spans="2:38" s="2" customFormat="1" x14ac:dyDescent="0.3">
      <c r="B23" s="2" t="s">
        <v>26</v>
      </c>
      <c r="D23" s="2">
        <f t="shared" si="0"/>
        <v>155</v>
      </c>
      <c r="F23" s="13">
        <f>X23+V23+T23+R23</f>
        <v>6420</v>
      </c>
      <c r="H23" s="2">
        <f>SUM(Z23,AB23,AD23,AF23)</f>
        <v>0</v>
      </c>
      <c r="L23" s="2">
        <v>0</v>
      </c>
      <c r="N23" s="2">
        <v>0</v>
      </c>
      <c r="P23" s="13">
        <v>155</v>
      </c>
      <c r="R23" s="13">
        <v>1217</v>
      </c>
      <c r="T23" s="13">
        <v>2012</v>
      </c>
      <c r="V23" s="2">
        <v>2221</v>
      </c>
      <c r="X23" s="2">
        <v>970</v>
      </c>
      <c r="Z23" s="2">
        <v>0</v>
      </c>
      <c r="AB23" s="2">
        <v>0</v>
      </c>
      <c r="AD23" s="2">
        <v>0</v>
      </c>
      <c r="AF23" s="2">
        <v>0</v>
      </c>
    </row>
    <row r="24" spans="2:38" s="3" customFormat="1" x14ac:dyDescent="0.3">
      <c r="B24" s="3" t="s">
        <v>23</v>
      </c>
      <c r="D24" s="19">
        <f t="shared" si="0"/>
        <v>-0.95142588530241301</v>
      </c>
      <c r="F24" s="23">
        <v>0</v>
      </c>
      <c r="G24" s="22"/>
      <c r="H24" s="22">
        <v>0</v>
      </c>
      <c r="J24" s="22">
        <v>0</v>
      </c>
      <c r="L24" s="22">
        <v>0</v>
      </c>
      <c r="P24" s="37">
        <f>P23/(V23+X23)-1</f>
        <v>-0.95142588530241301</v>
      </c>
      <c r="R24" s="43">
        <v>0</v>
      </c>
      <c r="T24" s="43">
        <v>0</v>
      </c>
      <c r="V24" s="44">
        <v>0</v>
      </c>
      <c r="X24" s="22">
        <v>0</v>
      </c>
      <c r="Y24" s="22"/>
      <c r="Z24" s="22">
        <v>0</v>
      </c>
      <c r="AA24" s="22"/>
      <c r="AB24" s="22">
        <v>0</v>
      </c>
      <c r="AC24" s="22"/>
      <c r="AD24" s="22">
        <v>0</v>
      </c>
      <c r="AE24" s="22"/>
      <c r="AF24" s="22">
        <v>0</v>
      </c>
      <c r="AH24" s="2"/>
    </row>
    <row r="25" spans="2:38" s="4" customFormat="1" ht="12" x14ac:dyDescent="0.25">
      <c r="B25" s="4" t="s">
        <v>27</v>
      </c>
      <c r="D25" s="4">
        <f t="shared" si="0"/>
        <v>1863795</v>
      </c>
      <c r="F25" s="24">
        <f t="shared" ref="F25:P25" si="4">SUM(F17,F19,F21,F23)</f>
        <v>4025279</v>
      </c>
      <c r="G25" s="4">
        <f t="shared" si="4"/>
        <v>0</v>
      </c>
      <c r="H25" s="4">
        <f t="shared" si="4"/>
        <v>2580810</v>
      </c>
      <c r="I25" s="4">
        <f t="shared" si="4"/>
        <v>0</v>
      </c>
      <c r="J25" s="4">
        <f t="shared" si="4"/>
        <v>2055789</v>
      </c>
      <c r="K25" s="4">
        <f t="shared" si="4"/>
        <v>0</v>
      </c>
      <c r="L25" s="4">
        <f t="shared" si="4"/>
        <v>1474475</v>
      </c>
      <c r="M25" s="4">
        <f t="shared" si="4"/>
        <v>0</v>
      </c>
      <c r="N25" s="4">
        <f t="shared" si="4"/>
        <v>654802</v>
      </c>
      <c r="O25" s="4">
        <f t="shared" si="4"/>
        <v>0</v>
      </c>
      <c r="P25" s="24">
        <f t="shared" si="4"/>
        <v>1863795</v>
      </c>
      <c r="R25" s="24">
        <f>SUM(R17,R19,R21,R23)</f>
        <v>1081468</v>
      </c>
      <c r="T25" s="24">
        <f t="shared" ref="T25:AF25" si="5">SUM(T17,T19,T21,T23)</f>
        <v>1105485</v>
      </c>
      <c r="V25" s="4">
        <f t="shared" si="5"/>
        <v>991830</v>
      </c>
      <c r="X25" s="4">
        <f t="shared" si="5"/>
        <v>846496</v>
      </c>
      <c r="Y25" s="4">
        <f t="shared" si="5"/>
        <v>0</v>
      </c>
      <c r="Z25" s="4">
        <f t="shared" si="5"/>
        <v>871071</v>
      </c>
      <c r="AA25" s="4">
        <f t="shared" si="5"/>
        <v>0</v>
      </c>
      <c r="AB25" s="4">
        <f t="shared" si="5"/>
        <v>769544</v>
      </c>
      <c r="AC25" s="4">
        <f t="shared" si="5"/>
        <v>0</v>
      </c>
      <c r="AD25" s="4">
        <f t="shared" si="5"/>
        <v>547577</v>
      </c>
      <c r="AE25" s="4">
        <f t="shared" si="5"/>
        <v>0</v>
      </c>
      <c r="AF25" s="4">
        <f t="shared" si="5"/>
        <v>392618</v>
      </c>
      <c r="AL25" s="49"/>
    </row>
    <row r="26" spans="2:38" s="3" customFormat="1" ht="12" x14ac:dyDescent="0.25">
      <c r="B26" s="3" t="s">
        <v>23</v>
      </c>
      <c r="D26" s="19">
        <f>P26</f>
        <v>1.3854452365902548E-2</v>
      </c>
      <c r="F26" s="19">
        <f>F25/H25-1</f>
        <v>0.5596959869188356</v>
      </c>
      <c r="H26" s="3">
        <f>H25/J25-1</f>
        <v>0.25538661798462781</v>
      </c>
      <c r="J26" s="3">
        <f>J25/L25-1</f>
        <v>0.39425151325047891</v>
      </c>
      <c r="L26" s="3">
        <f>L25/N25-1</f>
        <v>1.2517875632633988</v>
      </c>
      <c r="P26" s="37">
        <f>P25/(V25+X25)-1</f>
        <v>1.3854452365902548E-2</v>
      </c>
      <c r="R26" s="19">
        <f>R25/Z25-1</f>
        <v>0.24153829021974094</v>
      </c>
      <c r="T26" s="19">
        <v>0.437</v>
      </c>
      <c r="V26" s="3">
        <f>V25/AD25-1</f>
        <v>0.81130690295611396</v>
      </c>
      <c r="X26" s="3">
        <f>X25/AF25-1</f>
        <v>1.1560295248816916</v>
      </c>
      <c r="Z26" s="3">
        <v>0.32</v>
      </c>
      <c r="AB26" s="3">
        <v>0.21</v>
      </c>
      <c r="AD26" s="3">
        <v>0.34</v>
      </c>
      <c r="AF26" s="3">
        <v>0.13</v>
      </c>
    </row>
    <row r="27" spans="2:38" s="2" customFormat="1" x14ac:dyDescent="0.3">
      <c r="F27" s="13"/>
      <c r="J27" s="2">
        <v>0</v>
      </c>
      <c r="L27" s="2">
        <v>0</v>
      </c>
      <c r="P27" s="13"/>
      <c r="R27" s="13"/>
      <c r="T27" s="13"/>
    </row>
    <row r="28" spans="2:38" s="2" customFormat="1" x14ac:dyDescent="0.3">
      <c r="B28" s="7" t="s">
        <v>28</v>
      </c>
      <c r="C28" s="7"/>
      <c r="E28" s="7"/>
      <c r="F28" s="13"/>
      <c r="J28" s="2">
        <v>0</v>
      </c>
      <c r="L28" s="2">
        <v>0</v>
      </c>
      <c r="P28" s="13"/>
      <c r="R28" s="13"/>
      <c r="T28" s="13"/>
    </row>
    <row r="29" spans="2:38" s="2" customFormat="1" x14ac:dyDescent="0.3">
      <c r="B29" s="2" t="s">
        <v>22</v>
      </c>
      <c r="F29" s="13"/>
      <c r="H29" s="2">
        <f>SUM(Z29,AB29,AD29,AF29)</f>
        <v>2345992</v>
      </c>
      <c r="J29" s="2">
        <v>1866276</v>
      </c>
      <c r="L29" s="2">
        <v>1325907</v>
      </c>
      <c r="N29" s="2">
        <v>626193</v>
      </c>
      <c r="P29" s="13"/>
      <c r="R29" s="13"/>
      <c r="T29" s="13"/>
      <c r="Z29" s="2">
        <v>812250</v>
      </c>
      <c r="AB29" s="2">
        <v>677075</v>
      </c>
      <c r="AD29" s="2">
        <v>480261</v>
      </c>
      <c r="AF29" s="2">
        <v>376406</v>
      </c>
    </row>
    <row r="30" spans="2:38" s="3" customFormat="1" x14ac:dyDescent="0.3">
      <c r="B30" s="3" t="s">
        <v>23</v>
      </c>
      <c r="D30" s="2"/>
      <c r="F30" s="19"/>
      <c r="H30" s="3">
        <f>H29/J29-1</f>
        <v>0.25704451002959905</v>
      </c>
      <c r="J30" s="3">
        <f>J29/L29-1</f>
        <v>0.40754668313841025</v>
      </c>
      <c r="L30" s="3">
        <f>L29/N29-1</f>
        <v>1.1174094887678399</v>
      </c>
      <c r="P30" s="19"/>
      <c r="R30" s="19"/>
      <c r="T30" s="19"/>
      <c r="Z30" s="3">
        <v>0.33</v>
      </c>
      <c r="AB30" s="3">
        <v>0.16</v>
      </c>
      <c r="AD30" s="3">
        <v>0.36</v>
      </c>
      <c r="AF30" s="3">
        <v>0.18</v>
      </c>
    </row>
    <row r="31" spans="2:38" s="2" customFormat="1" x14ac:dyDescent="0.3">
      <c r="B31" s="2" t="s">
        <v>29</v>
      </c>
      <c r="F31" s="13"/>
      <c r="H31" s="2">
        <f>SUM(Z31,AB31,AD31,AF31)</f>
        <v>17839</v>
      </c>
      <c r="J31" s="2">
        <v>17851</v>
      </c>
      <c r="L31" s="2">
        <v>27894</v>
      </c>
      <c r="N31" s="2">
        <v>0</v>
      </c>
      <c r="P31" s="13"/>
      <c r="R31" s="13"/>
      <c r="T31" s="13"/>
      <c r="Z31" s="2">
        <v>8866</v>
      </c>
      <c r="AB31" s="2">
        <v>3442</v>
      </c>
      <c r="AD31" s="2">
        <v>3615</v>
      </c>
      <c r="AF31" s="2">
        <v>1916</v>
      </c>
      <c r="AG31" s="2">
        <v>0</v>
      </c>
    </row>
    <row r="32" spans="2:38" s="3" customFormat="1" x14ac:dyDescent="0.3">
      <c r="B32" s="3" t="s">
        <v>23</v>
      </c>
      <c r="D32" s="2"/>
      <c r="F32" s="19"/>
      <c r="H32" s="25">
        <f>H31/J31-1</f>
        <v>-6.7223124754911545E-4</v>
      </c>
      <c r="I32" s="25"/>
      <c r="J32" s="25">
        <f>J31/L31-1</f>
        <v>-0.36004158600415859</v>
      </c>
      <c r="K32" s="25"/>
      <c r="L32" s="25">
        <v>0</v>
      </c>
      <c r="M32" s="25"/>
      <c r="N32" s="25"/>
      <c r="O32" s="25"/>
      <c r="P32" s="38"/>
      <c r="Q32" s="25"/>
      <c r="R32" s="38"/>
      <c r="S32" s="25"/>
      <c r="T32" s="38"/>
      <c r="U32" s="25"/>
      <c r="V32" s="25"/>
      <c r="W32" s="25"/>
      <c r="X32" s="25"/>
      <c r="Y32" s="25"/>
      <c r="Z32" s="25">
        <v>1.27</v>
      </c>
      <c r="AA32" s="25"/>
      <c r="AB32" s="25">
        <v>-0.08</v>
      </c>
      <c r="AC32" s="25"/>
      <c r="AD32" s="25">
        <v>-0.39</v>
      </c>
      <c r="AE32" s="25"/>
      <c r="AF32" s="25">
        <v>-0.55000000000000004</v>
      </c>
    </row>
    <row r="33" spans="2:32" s="2" customFormat="1" x14ac:dyDescent="0.3">
      <c r="B33" s="2" t="s">
        <v>30</v>
      </c>
      <c r="F33" s="13"/>
      <c r="H33" s="2">
        <f>SUM(Z33,AB33,AD33,AF33)</f>
        <v>14672</v>
      </c>
      <c r="J33" s="2">
        <v>9045</v>
      </c>
      <c r="L33" s="2">
        <v>4036</v>
      </c>
      <c r="N33" s="2">
        <v>0</v>
      </c>
      <c r="P33" s="13"/>
      <c r="R33" s="13"/>
      <c r="T33" s="13"/>
      <c r="Z33" s="2">
        <v>4423</v>
      </c>
      <c r="AB33" s="2">
        <v>4661</v>
      </c>
      <c r="AD33" s="2">
        <v>2889</v>
      </c>
      <c r="AF33" s="2">
        <v>2699</v>
      </c>
    </row>
    <row r="34" spans="2:32" s="3" customFormat="1" x14ac:dyDescent="0.3">
      <c r="B34" s="3" t="s">
        <v>23</v>
      </c>
      <c r="D34" s="2"/>
      <c r="F34" s="19"/>
      <c r="H34" s="3">
        <f>H33/J33-1</f>
        <v>0.62211166390270867</v>
      </c>
      <c r="J34" s="3">
        <f>J33/L33-1</f>
        <v>1.2410802775024776</v>
      </c>
      <c r="L34" s="22">
        <v>0</v>
      </c>
      <c r="P34" s="19"/>
      <c r="R34" s="19"/>
      <c r="T34" s="19"/>
      <c r="Z34" s="3">
        <v>0.87</v>
      </c>
      <c r="AB34" s="3">
        <v>0.14000000000000001</v>
      </c>
      <c r="AD34" s="3">
        <v>1.22</v>
      </c>
      <c r="AF34" s="3">
        <v>1.08</v>
      </c>
    </row>
    <row r="35" spans="2:32" s="2" customFormat="1" x14ac:dyDescent="0.3">
      <c r="B35" s="2" t="s">
        <v>26</v>
      </c>
      <c r="F35" s="13"/>
      <c r="H35" s="2">
        <f>SUM(Z35,AB35,AD35,AF35)</f>
        <v>9796</v>
      </c>
      <c r="J35" s="2">
        <v>341</v>
      </c>
      <c r="L35" s="39">
        <v>0</v>
      </c>
      <c r="N35" s="2">
        <v>0</v>
      </c>
      <c r="P35" s="13"/>
      <c r="R35" s="13"/>
      <c r="T35" s="13"/>
      <c r="Z35" s="2">
        <v>5422</v>
      </c>
      <c r="AB35" s="2">
        <v>3460</v>
      </c>
      <c r="AD35" s="2">
        <v>459</v>
      </c>
      <c r="AF35" s="2">
        <v>455</v>
      </c>
    </row>
    <row r="36" spans="2:32" s="3" customFormat="1" x14ac:dyDescent="0.3">
      <c r="B36" s="3" t="s">
        <v>23</v>
      </c>
      <c r="D36" s="2"/>
      <c r="F36" s="19"/>
      <c r="H36" s="3">
        <f>H35/J35-1</f>
        <v>27.727272727272727</v>
      </c>
      <c r="J36" s="22">
        <v>0</v>
      </c>
      <c r="L36" s="22">
        <v>0</v>
      </c>
      <c r="P36" s="19"/>
      <c r="R36" s="19"/>
      <c r="T36" s="19"/>
      <c r="Z36" s="3">
        <v>18.16</v>
      </c>
      <c r="AB36" s="3">
        <v>2588.3000000000002</v>
      </c>
      <c r="AD36" s="3">
        <v>7.19</v>
      </c>
      <c r="AF36" s="3">
        <v>0</v>
      </c>
    </row>
    <row r="37" spans="2:32" s="4" customFormat="1" x14ac:dyDescent="0.3">
      <c r="B37" s="4" t="s">
        <v>31</v>
      </c>
      <c r="D37" s="4">
        <f t="shared" si="0"/>
        <v>1769867</v>
      </c>
      <c r="F37" s="24">
        <f>X37+V37+T37+R37</f>
        <v>3849682</v>
      </c>
      <c r="H37" s="4">
        <f>SUM(H29,H31,H33,H35)</f>
        <v>2388299</v>
      </c>
      <c r="J37" s="4">
        <f t="shared" ref="J37:N37" si="6">SUM(J29,J31,J33,J35)</f>
        <v>1893513</v>
      </c>
      <c r="L37" s="4">
        <f t="shared" si="6"/>
        <v>1357837</v>
      </c>
      <c r="N37" s="4">
        <f t="shared" si="6"/>
        <v>626193</v>
      </c>
      <c r="P37" s="13">
        <v>1769867</v>
      </c>
      <c r="R37" s="24">
        <v>1005775</v>
      </c>
      <c r="T37" s="24">
        <v>1055133</v>
      </c>
      <c r="V37" s="4">
        <v>920017</v>
      </c>
      <c r="X37" s="4">
        <v>868757</v>
      </c>
      <c r="Z37" s="4">
        <f>ROUND(SUM(Z29,Z31,Z33,Z35),0)</f>
        <v>830961</v>
      </c>
      <c r="AB37" s="4">
        <f>ROUND(SUM(AB29,AB31,AB33,AB35),0)</f>
        <v>688638</v>
      </c>
      <c r="AD37" s="4">
        <f>ROUND(SUM(AD29,AD31,AD33,AD35),0)</f>
        <v>487224</v>
      </c>
      <c r="AF37" s="4">
        <f>ROUND(SUM(AF29,AF31,AF33,AF35),0)</f>
        <v>381476</v>
      </c>
    </row>
    <row r="38" spans="2:32" s="3" customFormat="1" ht="12" x14ac:dyDescent="0.25">
      <c r="B38" s="3" t="s">
        <v>23</v>
      </c>
      <c r="D38" s="19">
        <f>P38</f>
        <v>-1.0569809266011254E-2</v>
      </c>
      <c r="F38" s="19">
        <f>F37/H37-1</f>
        <v>0.61189281576553012</v>
      </c>
      <c r="H38" s="3">
        <f>H37/J37-1</f>
        <v>0.26130583735099777</v>
      </c>
      <c r="J38" s="3">
        <f>J37/L37-1</f>
        <v>0.39450685170605904</v>
      </c>
      <c r="L38" s="3">
        <f>L37/N37-1</f>
        <v>1.1684001577788319</v>
      </c>
      <c r="P38" s="37">
        <f>P37/(V37+X37)-1</f>
        <v>-1.0569809266011254E-2</v>
      </c>
      <c r="R38" s="19">
        <f>R37/Z37-1</f>
        <v>0.2103756975357447</v>
      </c>
      <c r="T38" s="19">
        <v>0.53200000000000003</v>
      </c>
      <c r="V38" s="3">
        <f>V37/AD37-1</f>
        <v>0.8882834178940282</v>
      </c>
      <c r="X38" s="3">
        <f>X37/AF37-1</f>
        <v>1.2773568979437764</v>
      </c>
      <c r="Z38" s="3">
        <v>0.35</v>
      </c>
      <c r="AB38" s="3">
        <v>0.17</v>
      </c>
      <c r="AD38" s="3">
        <v>0.35</v>
      </c>
      <c r="AF38" s="3">
        <v>0.17</v>
      </c>
    </row>
    <row r="39" spans="2:32" s="3" customFormat="1" x14ac:dyDescent="0.3">
      <c r="D39" s="2"/>
      <c r="F39" s="19"/>
      <c r="P39" s="19"/>
      <c r="R39" s="19"/>
      <c r="T39" s="19"/>
    </row>
    <row r="40" spans="2:32" s="4" customFormat="1" x14ac:dyDescent="0.3">
      <c r="D40" s="2"/>
      <c r="F40" s="24"/>
      <c r="P40" s="24"/>
      <c r="R40" s="24"/>
      <c r="T40" s="24"/>
    </row>
    <row r="41" spans="2:32" s="2" customFormat="1" x14ac:dyDescent="0.3">
      <c r="B41" s="7" t="s">
        <v>32</v>
      </c>
      <c r="C41" s="7"/>
      <c r="E41" s="7"/>
      <c r="F41" s="13"/>
      <c r="P41" s="13"/>
      <c r="R41" s="13"/>
      <c r="T41" s="13"/>
    </row>
    <row r="42" spans="2:32" s="2" customFormat="1" x14ac:dyDescent="0.3">
      <c r="F42" s="13"/>
      <c r="P42" s="13"/>
      <c r="R42" s="13"/>
      <c r="T42" s="13"/>
    </row>
    <row r="43" spans="2:32" s="4" customFormat="1" ht="12" x14ac:dyDescent="0.25">
      <c r="B43" s="24" t="s">
        <v>33</v>
      </c>
      <c r="C43" s="24"/>
      <c r="D43" s="24">
        <f t="shared" si="0"/>
        <v>-26586</v>
      </c>
      <c r="E43" s="24"/>
      <c r="F43" s="24">
        <f t="shared" ref="F43:F50" si="7">X43+V43+T43+R43</f>
        <v>-191230</v>
      </c>
      <c r="H43" s="4">
        <f>SUM(Z43,AB43,AD43,AF43)</f>
        <v>-5604</v>
      </c>
      <c r="J43" s="4">
        <v>-13449</v>
      </c>
      <c r="L43" s="4">
        <v>-44295</v>
      </c>
      <c r="N43" s="4">
        <v>-13969</v>
      </c>
      <c r="P43" s="24">
        <v>-26586</v>
      </c>
      <c r="R43" s="24">
        <v>-90739</v>
      </c>
      <c r="T43" s="24">
        <v>19066</v>
      </c>
      <c r="V43" s="4">
        <v>-34452</v>
      </c>
      <c r="X43" s="4">
        <v>-85105</v>
      </c>
      <c r="Z43" s="4">
        <v>6996</v>
      </c>
      <c r="AB43" s="4">
        <v>-10701</v>
      </c>
      <c r="AD43" s="4">
        <v>19680</v>
      </c>
      <c r="AF43" s="4">
        <v>-21579</v>
      </c>
    </row>
    <row r="44" spans="2:32" s="2" customFormat="1" x14ac:dyDescent="0.3">
      <c r="B44" s="2" t="s">
        <v>34</v>
      </c>
      <c r="D44" s="13">
        <f t="shared" si="0"/>
        <v>12503</v>
      </c>
      <c r="F44" s="13">
        <f t="shared" si="7"/>
        <v>68932</v>
      </c>
      <c r="H44" s="2">
        <f>SUM(Z44,AB44,AD44,AF44)</f>
        <v>82667</v>
      </c>
      <c r="J44" s="2">
        <v>64799</v>
      </c>
      <c r="L44" s="2">
        <v>89622</v>
      </c>
      <c r="N44" s="2">
        <v>3299</v>
      </c>
      <c r="P44" s="13">
        <v>12503</v>
      </c>
      <c r="R44" s="13">
        <v>9544</v>
      </c>
      <c r="T44" s="13">
        <v>9136</v>
      </c>
      <c r="V44" s="2">
        <v>44401</v>
      </c>
      <c r="X44" s="2">
        <v>5851</v>
      </c>
      <c r="Z44" s="2">
        <v>8040</v>
      </c>
      <c r="AB44" s="2">
        <v>72047</v>
      </c>
      <c r="AD44" s="2">
        <v>1290</v>
      </c>
      <c r="AF44" s="2">
        <v>1290</v>
      </c>
    </row>
    <row r="45" spans="2:32" s="4" customFormat="1" ht="12" x14ac:dyDescent="0.25">
      <c r="B45" s="4" t="s">
        <v>35</v>
      </c>
      <c r="D45" s="24">
        <f t="shared" si="0"/>
        <v>-14083</v>
      </c>
      <c r="F45" s="24">
        <f>F43+F44</f>
        <v>-122298</v>
      </c>
      <c r="H45" s="4">
        <f t="shared" ref="H45:P45" si="8">H43+H44</f>
        <v>77063</v>
      </c>
      <c r="I45" s="4">
        <f t="shared" si="8"/>
        <v>0</v>
      </c>
      <c r="J45" s="4">
        <f t="shared" si="8"/>
        <v>51350</v>
      </c>
      <c r="K45" s="4">
        <f t="shared" si="8"/>
        <v>0</v>
      </c>
      <c r="L45" s="4">
        <f t="shared" si="8"/>
        <v>45327</v>
      </c>
      <c r="M45" s="4">
        <f t="shared" si="8"/>
        <v>0</v>
      </c>
      <c r="N45" s="4">
        <f t="shared" si="8"/>
        <v>-10670</v>
      </c>
      <c r="O45" s="4">
        <f t="shared" si="8"/>
        <v>0</v>
      </c>
      <c r="P45" s="24">
        <f t="shared" si="8"/>
        <v>-14083</v>
      </c>
      <c r="R45" s="24">
        <f>R43+R44</f>
        <v>-81195</v>
      </c>
      <c r="T45" s="24">
        <f t="shared" ref="T45:AF45" si="9">T43+T44</f>
        <v>28202</v>
      </c>
      <c r="V45" s="4">
        <f t="shared" si="9"/>
        <v>9949</v>
      </c>
      <c r="X45" s="4">
        <f t="shared" ref="X45" si="10">X43+X44</f>
        <v>-79254</v>
      </c>
      <c r="Z45" s="4">
        <f>Z43+Z44</f>
        <v>15036</v>
      </c>
      <c r="AB45" s="4">
        <f t="shared" si="9"/>
        <v>61346</v>
      </c>
      <c r="AD45" s="4">
        <f t="shared" si="9"/>
        <v>20970</v>
      </c>
      <c r="AE45" s="4">
        <f t="shared" si="9"/>
        <v>0</v>
      </c>
      <c r="AF45" s="4">
        <f t="shared" si="9"/>
        <v>-20289</v>
      </c>
    </row>
    <row r="46" spans="2:32" s="2" customFormat="1" ht="13.8" x14ac:dyDescent="0.3">
      <c r="B46" s="26"/>
      <c r="C46" s="26"/>
      <c r="D46" s="24"/>
      <c r="E46" s="26"/>
      <c r="F46" s="24"/>
      <c r="P46" s="13"/>
      <c r="R46" s="13"/>
      <c r="T46" s="13"/>
    </row>
    <row r="47" spans="2:32" s="2" customFormat="1" x14ac:dyDescent="0.3">
      <c r="B47" s="13" t="s">
        <v>36</v>
      </c>
      <c r="C47" s="13"/>
      <c r="D47" s="13">
        <f t="shared" si="0"/>
        <v>6683</v>
      </c>
      <c r="E47" s="13"/>
      <c r="F47" s="13">
        <f t="shared" si="7"/>
        <v>12027</v>
      </c>
      <c r="H47" s="2">
        <f t="shared" ref="H47:H50" si="11">SUM(Z47,AB47,AD47,AF47)</f>
        <v>25428</v>
      </c>
      <c r="J47" s="2">
        <v>21580</v>
      </c>
      <c r="L47" s="2">
        <v>3979</v>
      </c>
      <c r="N47" s="2">
        <v>405</v>
      </c>
      <c r="P47" s="13">
        <v>6683</v>
      </c>
      <c r="R47" s="13">
        <v>8978</v>
      </c>
      <c r="T47" s="13">
        <v>-805</v>
      </c>
      <c r="V47" s="2">
        <v>11201</v>
      </c>
      <c r="X47" s="2">
        <v>-7347</v>
      </c>
      <c r="Z47" s="2">
        <v>-4830</v>
      </c>
      <c r="AB47" s="2">
        <v>15822</v>
      </c>
      <c r="AD47" s="2">
        <v>11518</v>
      </c>
      <c r="AF47" s="2">
        <v>2918</v>
      </c>
    </row>
    <row r="48" spans="2:32" s="2" customFormat="1" x14ac:dyDescent="0.3">
      <c r="B48" s="2" t="s">
        <v>37</v>
      </c>
      <c r="D48" s="13">
        <f t="shared" si="0"/>
        <v>3798</v>
      </c>
      <c r="F48" s="13">
        <f t="shared" si="7"/>
        <v>5233</v>
      </c>
      <c r="H48" s="2">
        <f t="shared" si="11"/>
        <v>6257</v>
      </c>
      <c r="J48" s="2">
        <v>3479</v>
      </c>
      <c r="L48" s="2">
        <v>1111</v>
      </c>
      <c r="N48" s="2">
        <v>232</v>
      </c>
      <c r="P48" s="13">
        <v>3798</v>
      </c>
      <c r="R48" s="13">
        <v>1277</v>
      </c>
      <c r="T48" s="13">
        <v>138</v>
      </c>
      <c r="V48" s="2">
        <v>1992</v>
      </c>
      <c r="X48" s="2">
        <v>1826</v>
      </c>
      <c r="Z48" s="2">
        <v>336</v>
      </c>
      <c r="AB48" s="2">
        <v>1809</v>
      </c>
      <c r="AD48" s="2">
        <v>2640</v>
      </c>
      <c r="AF48" s="2">
        <v>1472</v>
      </c>
    </row>
    <row r="49" spans="2:32" s="2" customFormat="1" x14ac:dyDescent="0.3">
      <c r="B49" s="2" t="s">
        <v>38</v>
      </c>
      <c r="D49" s="13">
        <f t="shared" si="0"/>
        <v>10663</v>
      </c>
      <c r="F49" s="13">
        <f t="shared" si="7"/>
        <v>25278</v>
      </c>
      <c r="H49" s="2">
        <f t="shared" si="11"/>
        <v>13749</v>
      </c>
      <c r="J49" s="2">
        <v>10632</v>
      </c>
      <c r="L49" s="2">
        <v>9021</v>
      </c>
      <c r="N49" s="2">
        <v>2237</v>
      </c>
      <c r="P49" s="13">
        <v>10663</v>
      </c>
      <c r="R49" s="13">
        <v>10406</v>
      </c>
      <c r="T49" s="13">
        <v>5745</v>
      </c>
      <c r="V49" s="2">
        <v>4257</v>
      </c>
      <c r="X49" s="2">
        <v>4870</v>
      </c>
      <c r="Z49" s="2">
        <v>3860</v>
      </c>
      <c r="AB49" s="2">
        <v>3856</v>
      </c>
      <c r="AD49" s="2">
        <v>2977</v>
      </c>
      <c r="AF49" s="2">
        <v>3056</v>
      </c>
    </row>
    <row r="50" spans="2:32" s="2" customFormat="1" x14ac:dyDescent="0.3">
      <c r="B50" s="2" t="s">
        <v>39</v>
      </c>
      <c r="D50" s="13">
        <f t="shared" si="0"/>
        <v>3786</v>
      </c>
      <c r="F50" s="13">
        <f t="shared" si="7"/>
        <v>7026</v>
      </c>
      <c r="H50" s="2">
        <f t="shared" si="11"/>
        <v>8068</v>
      </c>
      <c r="J50" s="2">
        <v>6093</v>
      </c>
      <c r="L50" s="2">
        <v>3913</v>
      </c>
      <c r="N50" s="2">
        <v>1364</v>
      </c>
      <c r="P50" s="13">
        <v>3786</v>
      </c>
      <c r="R50" s="13">
        <v>2126</v>
      </c>
      <c r="T50" s="13">
        <v>1803</v>
      </c>
      <c r="V50" s="2">
        <v>1710</v>
      </c>
      <c r="X50" s="2">
        <v>1387</v>
      </c>
      <c r="Z50" s="2">
        <v>1105</v>
      </c>
      <c r="AB50" s="2">
        <v>2300</v>
      </c>
      <c r="AD50" s="2">
        <v>2223</v>
      </c>
      <c r="AF50" s="2">
        <v>2440</v>
      </c>
    </row>
    <row r="51" spans="2:32" s="4" customFormat="1" ht="12" x14ac:dyDescent="0.25">
      <c r="B51" s="4" t="s">
        <v>40</v>
      </c>
      <c r="D51" s="24">
        <f t="shared" si="0"/>
        <v>10847</v>
      </c>
      <c r="F51" s="24">
        <f>F45+SUM(F47:F50)</f>
        <v>-72734</v>
      </c>
      <c r="H51" s="4">
        <f>H45+SUM(H47:H50)</f>
        <v>130565</v>
      </c>
      <c r="I51" s="4">
        <f t="shared" ref="I51:N51" si="12">I45+SUM(I47:I50)</f>
        <v>0</v>
      </c>
      <c r="J51" s="4">
        <f t="shared" si="12"/>
        <v>93134</v>
      </c>
      <c r="K51" s="4">
        <f t="shared" si="12"/>
        <v>0</v>
      </c>
      <c r="L51" s="4">
        <f t="shared" si="12"/>
        <v>63351</v>
      </c>
      <c r="M51" s="4">
        <f t="shared" si="12"/>
        <v>0</v>
      </c>
      <c r="N51" s="4">
        <f t="shared" si="12"/>
        <v>-6432</v>
      </c>
      <c r="P51" s="24">
        <f>P45+SUM(P47:P50)</f>
        <v>10847</v>
      </c>
      <c r="R51" s="24">
        <f>R45+SUM(R47:R50)</f>
        <v>-58408</v>
      </c>
      <c r="T51" s="24">
        <f>T45+SUM(T47:T50)</f>
        <v>35083</v>
      </c>
      <c r="V51" s="4">
        <f>V45+SUM(V47:V50)</f>
        <v>29109</v>
      </c>
      <c r="X51" s="4">
        <f t="shared" ref="X51:AB51" si="13">X45+SUM(X47:X50)</f>
        <v>-78518</v>
      </c>
      <c r="Z51" s="4">
        <f t="shared" si="13"/>
        <v>15507</v>
      </c>
      <c r="AB51" s="4">
        <f t="shared" si="13"/>
        <v>85133</v>
      </c>
      <c r="AD51" s="4">
        <f>AD45+SUM(AD47:AD50)</f>
        <v>40328</v>
      </c>
      <c r="AF51" s="4">
        <f>AF45+SUM(AF47:AF50)</f>
        <v>-10403</v>
      </c>
    </row>
    <row r="52" spans="2:32" s="2" customFormat="1" x14ac:dyDescent="0.3">
      <c r="D52" s="13"/>
      <c r="F52" s="13"/>
      <c r="T52" s="13"/>
    </row>
    <row r="53" spans="2:32" x14ac:dyDescent="0.3">
      <c r="D53" s="24"/>
    </row>
    <row r="54" spans="2:32" x14ac:dyDescent="0.3">
      <c r="D54" s="24"/>
    </row>
  </sheetData>
  <mergeCells count="7">
    <mergeCell ref="F5:T5"/>
    <mergeCell ref="R11:AF11"/>
    <mergeCell ref="F11:F12"/>
    <mergeCell ref="H11:H12"/>
    <mergeCell ref="J11:J12"/>
    <mergeCell ref="L11:L12"/>
    <mergeCell ref="N11:N12"/>
  </mergeCells>
  <phoneticPr fontId="1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Header</vt:lpstr>
      <vt:lpstr>Key Financials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CiCi</cp:lastModifiedBy>
  <dcterms:created xsi:type="dcterms:W3CDTF">2019-03-18T03:06:00Z</dcterms:created>
  <dcterms:modified xsi:type="dcterms:W3CDTF">2022-11-11T08:05:05Z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EE35E765C4AF410FB9B0C65F47DAD7D7</vt:lpwstr>
  </property>
</Properties>
</file>